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ud\20\Spreadsheets\"/>
    </mc:Choice>
  </mc:AlternateContent>
  <workbookProtection lockStructure="1"/>
  <bookViews>
    <workbookView xWindow="0" yWindow="0" windowWidth="20460" windowHeight="8970" tabRatio="782"/>
  </bookViews>
  <sheets>
    <sheet name="Intro" sheetId="21" r:id="rId1"/>
    <sheet name="South Valley" sheetId="41" r:id="rId2"/>
    <sheet name="North Valley" sheetId="40" r:id="rId3"/>
    <sheet name="South East" sheetId="39" r:id="rId4"/>
    <sheet name="North East" sheetId="38" r:id="rId5"/>
    <sheet name="East Cent." sheetId="37" r:id="rId6"/>
    <sheet name="South Cent." sheetId="35" r:id="rId7"/>
    <sheet name="North Cent." sheetId="36" r:id="rId8"/>
    <sheet name="South West" sheetId="34" r:id="rId9"/>
    <sheet name="North West" sheetId="15" r:id="rId10"/>
  </sheets>
  <definedNames>
    <definedName name="EC_Crops" localSheetId="5">'East Cent.'!$B$8:$R$8</definedName>
    <definedName name="NC_Crops" localSheetId="7">'North Cent.'!$B$8:$S$8</definedName>
    <definedName name="NE_Crops" localSheetId="4">'North East'!$B$8:$Q$8</definedName>
    <definedName name="NV_Crops" localSheetId="2">'North Valley'!$B$8:$O$8</definedName>
    <definedName name="NW_Crops">'North West'!$B$8:$R$8</definedName>
    <definedName name="_xlnm.Print_Area" localSheetId="5">'East Cent.'!$A$1:$L$33</definedName>
    <definedName name="_xlnm.Print_Area" localSheetId="0">Intro!$B$1:$K$31</definedName>
    <definedName name="_xlnm.Print_Area" localSheetId="7">'North Cent.'!$A$1:$L$33</definedName>
    <definedName name="_xlnm.Print_Area" localSheetId="4">'North East'!$A$1:$L$33</definedName>
    <definedName name="_xlnm.Print_Area" localSheetId="2">'North Valley'!$A$1:$L$33</definedName>
    <definedName name="_xlnm.Print_Area" localSheetId="9">'North West'!$A$1:$L$33</definedName>
    <definedName name="_xlnm.Print_Area" localSheetId="6">'South Cent.'!$A$1:$L$33</definedName>
    <definedName name="_xlnm.Print_Area" localSheetId="3">'South East'!$A$1:$L$33</definedName>
    <definedName name="_xlnm.Print_Area" localSheetId="1">'South Valley'!$A$1:$J$33</definedName>
    <definedName name="_xlnm.Print_Area" localSheetId="8">'South West'!$A$1:$L$33</definedName>
    <definedName name="SC_Crops" localSheetId="6">'South Cent.'!$B$8:$S$8</definedName>
    <definedName name="SE_Crops" localSheetId="3">'South East'!$B$8:$P$8</definedName>
    <definedName name="SV_Crops" localSheetId="1">'South Valley'!$B$8:$J$8</definedName>
    <definedName name="SW_Crops" localSheetId="8">'South West'!$B$8:$S$8</definedName>
  </definedNames>
  <calcPr calcId="152511"/>
</workbook>
</file>

<file path=xl/calcChain.xml><?xml version="1.0" encoding="utf-8"?>
<calcChain xmlns="http://schemas.openxmlformats.org/spreadsheetml/2006/main">
  <c r="AN6" i="35" l="1"/>
  <c r="AN11" i="35" s="1"/>
  <c r="AN4" i="35"/>
  <c r="N24" i="35"/>
  <c r="N25" i="35" s="1"/>
  <c r="AN7" i="35" l="1"/>
  <c r="J24" i="41" l="1"/>
  <c r="J25" i="41" s="1"/>
  <c r="I24" i="41"/>
  <c r="I25" i="41" s="1"/>
  <c r="H24" i="41"/>
  <c r="H25" i="41" s="1"/>
  <c r="G24" i="41"/>
  <c r="G25" i="41" s="1"/>
  <c r="F24" i="41"/>
  <c r="F25" i="41" s="1"/>
  <c r="E24" i="41"/>
  <c r="E25" i="41" s="1"/>
  <c r="D24" i="41"/>
  <c r="D25" i="41" s="1"/>
  <c r="C24" i="41"/>
  <c r="C25" i="41" s="1"/>
  <c r="B24" i="41"/>
  <c r="B25" i="41" s="1"/>
  <c r="AH15" i="41"/>
  <c r="AG15" i="41"/>
  <c r="AF15" i="41"/>
  <c r="AE15" i="41"/>
  <c r="AD15" i="41"/>
  <c r="AI6" i="41"/>
  <c r="AI11" i="41" s="1"/>
  <c r="AH6" i="41"/>
  <c r="AH7" i="41" s="1"/>
  <c r="AG6" i="41"/>
  <c r="AG7" i="41" s="1"/>
  <c r="AF6" i="41"/>
  <c r="AF11" i="41" s="1"/>
  <c r="AE6" i="41"/>
  <c r="AE7" i="41" s="1"/>
  <c r="AD6" i="41"/>
  <c r="AD7" i="41" s="1"/>
  <c r="AC6" i="41"/>
  <c r="AC7" i="41" s="1"/>
  <c r="AB6" i="41"/>
  <c r="AB7" i="41" s="1"/>
  <c r="AA6" i="41"/>
  <c r="AA7" i="41"/>
  <c r="AA11" i="41"/>
  <c r="F6" i="41"/>
  <c r="D10" i="41" s="1"/>
  <c r="D11" i="41" s="1"/>
  <c r="C6" i="41"/>
  <c r="AI4" i="41"/>
  <c r="AH4" i="41"/>
  <c r="AG4" i="41"/>
  <c r="AF4" i="41"/>
  <c r="AE4" i="41"/>
  <c r="AD4" i="41"/>
  <c r="AC4" i="41"/>
  <c r="AB4" i="41"/>
  <c r="AA4" i="41"/>
  <c r="C4" i="41"/>
  <c r="O24" i="40"/>
  <c r="O25" i="40" s="1"/>
  <c r="N24" i="40"/>
  <c r="N25" i="40" s="1"/>
  <c r="M24" i="40"/>
  <c r="M25" i="40" s="1"/>
  <c r="L24" i="40"/>
  <c r="L25" i="40" s="1"/>
  <c r="K24" i="40"/>
  <c r="K25" i="40" s="1"/>
  <c r="J24" i="40"/>
  <c r="J25" i="40" s="1"/>
  <c r="I24" i="40"/>
  <c r="I25" i="40" s="1"/>
  <c r="H24" i="40"/>
  <c r="H25" i="40" s="1"/>
  <c r="G24" i="40"/>
  <c r="G25" i="40" s="1"/>
  <c r="F24" i="40"/>
  <c r="F25" i="40" s="1"/>
  <c r="E24" i="40"/>
  <c r="E25" i="40" s="1"/>
  <c r="D24" i="40"/>
  <c r="D25" i="40" s="1"/>
  <c r="C24" i="40"/>
  <c r="C25" i="40" s="1"/>
  <c r="B24" i="40"/>
  <c r="B25" i="40" s="1"/>
  <c r="AM15" i="40"/>
  <c r="AL15" i="40"/>
  <c r="AJ15" i="40"/>
  <c r="AG15" i="40"/>
  <c r="AF15" i="40"/>
  <c r="AN6" i="40"/>
  <c r="AN7" i="40" s="1"/>
  <c r="AM6" i="40"/>
  <c r="AM7" i="40" s="1"/>
  <c r="AL6" i="40"/>
  <c r="AL7" i="40" s="1"/>
  <c r="AK6" i="40"/>
  <c r="AK11" i="40" s="1"/>
  <c r="AJ6" i="40"/>
  <c r="AJ7" i="40" s="1"/>
  <c r="AJ11" i="40"/>
  <c r="AI6" i="40"/>
  <c r="AI11" i="40" s="1"/>
  <c r="AH6" i="40"/>
  <c r="AH7" i="40" s="1"/>
  <c r="AG6" i="40"/>
  <c r="AG11" i="40" s="1"/>
  <c r="AF6" i="40"/>
  <c r="AF11" i="40" s="1"/>
  <c r="AF7" i="40"/>
  <c r="AE6" i="40"/>
  <c r="AE7" i="40" s="1"/>
  <c r="AD6" i="40"/>
  <c r="AD7" i="40" s="1"/>
  <c r="AC6" i="40"/>
  <c r="AC11" i="40" s="1"/>
  <c r="AB6" i="40"/>
  <c r="AB7" i="40" s="1"/>
  <c r="AA6" i="40"/>
  <c r="AA7" i="40" s="1"/>
  <c r="F6" i="40"/>
  <c r="C6" i="40"/>
  <c r="AN4" i="40"/>
  <c r="AM4" i="40"/>
  <c r="AL4" i="40"/>
  <c r="AK4" i="40"/>
  <c r="AJ4" i="40"/>
  <c r="AI4" i="40"/>
  <c r="AH4" i="40"/>
  <c r="AG4" i="40"/>
  <c r="AF4" i="40"/>
  <c r="AE4" i="40"/>
  <c r="AD4" i="40"/>
  <c r="AC4" i="40"/>
  <c r="AB4" i="40"/>
  <c r="AA4" i="40"/>
  <c r="C4" i="40"/>
  <c r="P24" i="39"/>
  <c r="P25" i="39" s="1"/>
  <c r="O24" i="39"/>
  <c r="O25" i="39" s="1"/>
  <c r="N24" i="39"/>
  <c r="N25" i="39" s="1"/>
  <c r="M24" i="39"/>
  <c r="M25" i="39" s="1"/>
  <c r="L24" i="39"/>
  <c r="L25" i="39" s="1"/>
  <c r="K24" i="39"/>
  <c r="K25" i="39" s="1"/>
  <c r="J24" i="39"/>
  <c r="J25" i="39" s="1"/>
  <c r="I24" i="39"/>
  <c r="I25" i="39" s="1"/>
  <c r="H24" i="39"/>
  <c r="H25" i="39" s="1"/>
  <c r="G24" i="39"/>
  <c r="G25" i="39" s="1"/>
  <c r="F24" i="39"/>
  <c r="F25" i="39" s="1"/>
  <c r="E24" i="39"/>
  <c r="E25" i="39" s="1"/>
  <c r="D24" i="39"/>
  <c r="D25" i="39" s="1"/>
  <c r="C24" i="39"/>
  <c r="C25" i="39" s="1"/>
  <c r="B24" i="39"/>
  <c r="B25" i="39" s="1"/>
  <c r="AN15" i="39"/>
  <c r="AM15" i="39"/>
  <c r="AL15" i="39"/>
  <c r="AK15" i="39"/>
  <c r="AJ15" i="39"/>
  <c r="AI15" i="39"/>
  <c r="AH15" i="39"/>
  <c r="AG15" i="39"/>
  <c r="AD15" i="39"/>
  <c r="AC15" i="39"/>
  <c r="AB15" i="39"/>
  <c r="AO6" i="39"/>
  <c r="AO11" i="39" s="1"/>
  <c r="AN6" i="39"/>
  <c r="AM6" i="39"/>
  <c r="AM7" i="39" s="1"/>
  <c r="AL6" i="39"/>
  <c r="AL7" i="39"/>
  <c r="AK6" i="39"/>
  <c r="AK7" i="39" s="1"/>
  <c r="AJ6" i="39"/>
  <c r="AJ11" i="39" s="1"/>
  <c r="AJ7" i="39"/>
  <c r="AI6" i="39"/>
  <c r="AI7" i="39" s="1"/>
  <c r="AH6" i="39"/>
  <c r="AH7" i="39" s="1"/>
  <c r="AG6" i="39"/>
  <c r="AG11" i="39" s="1"/>
  <c r="AF6" i="39"/>
  <c r="AF11" i="39" s="1"/>
  <c r="AE6" i="39"/>
  <c r="AE11" i="39" s="1"/>
  <c r="AE7" i="39"/>
  <c r="AD6" i="39"/>
  <c r="AD11" i="39" s="1"/>
  <c r="AC6" i="39"/>
  <c r="AC7" i="39" s="1"/>
  <c r="AB6" i="39"/>
  <c r="AB11" i="39" s="1"/>
  <c r="AA6" i="39"/>
  <c r="AA11" i="39" s="1"/>
  <c r="F6" i="39"/>
  <c r="F10" i="39" s="1"/>
  <c r="F11" i="39" s="1"/>
  <c r="C6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C4" i="39"/>
  <c r="Q24" i="38"/>
  <c r="Q25" i="38" s="1"/>
  <c r="P24" i="38"/>
  <c r="P25" i="38" s="1"/>
  <c r="O24" i="38"/>
  <c r="O25" i="38" s="1"/>
  <c r="N24" i="38"/>
  <c r="N25" i="38" s="1"/>
  <c r="M24" i="38"/>
  <c r="M25" i="38" s="1"/>
  <c r="L24" i="38"/>
  <c r="L25" i="38" s="1"/>
  <c r="K24" i="38"/>
  <c r="K25" i="38" s="1"/>
  <c r="J24" i="38"/>
  <c r="J25" i="38" s="1"/>
  <c r="I24" i="38"/>
  <c r="I25" i="38" s="1"/>
  <c r="H24" i="38"/>
  <c r="H25" i="38" s="1"/>
  <c r="G24" i="38"/>
  <c r="G25" i="38" s="1"/>
  <c r="F24" i="38"/>
  <c r="F25" i="38" s="1"/>
  <c r="E24" i="38"/>
  <c r="E25" i="38" s="1"/>
  <c r="D24" i="38"/>
  <c r="D25" i="38" s="1"/>
  <c r="C24" i="38"/>
  <c r="C25" i="38" s="1"/>
  <c r="B24" i="38"/>
  <c r="B25" i="38" s="1"/>
  <c r="AP15" i="38"/>
  <c r="AO15" i="38"/>
  <c r="AN15" i="38"/>
  <c r="AM15" i="38"/>
  <c r="AL15" i="38"/>
  <c r="AK15" i="38"/>
  <c r="AJ15" i="38"/>
  <c r="AI15" i="38"/>
  <c r="AH15" i="38"/>
  <c r="AG15" i="38"/>
  <c r="AF15" i="38"/>
  <c r="AE15" i="38"/>
  <c r="AD15" i="38"/>
  <c r="AC15" i="38"/>
  <c r="AP6" i="38"/>
  <c r="AP11" i="38" s="1"/>
  <c r="AO6" i="38"/>
  <c r="AO7" i="38"/>
  <c r="AO11" i="38"/>
  <c r="AN6" i="38"/>
  <c r="AN11" i="38" s="1"/>
  <c r="AM6" i="38"/>
  <c r="AM11" i="38" s="1"/>
  <c r="AL6" i="38"/>
  <c r="AL11" i="38" s="1"/>
  <c r="AK6" i="38"/>
  <c r="AK11" i="38" s="1"/>
  <c r="AJ6" i="38"/>
  <c r="AJ7" i="38" s="1"/>
  <c r="AJ11" i="38"/>
  <c r="AI6" i="38"/>
  <c r="AI7" i="38" s="1"/>
  <c r="AH6" i="38"/>
  <c r="AH11" i="38" s="1"/>
  <c r="AG6" i="38"/>
  <c r="AG7" i="38" s="1"/>
  <c r="AF6" i="38"/>
  <c r="AF7" i="38" s="1"/>
  <c r="AE6" i="38"/>
  <c r="AE7" i="38" s="1"/>
  <c r="AD6" i="38"/>
  <c r="AD11" i="38" s="1"/>
  <c r="AC6" i="38"/>
  <c r="AC11" i="38" s="1"/>
  <c r="AC7" i="38"/>
  <c r="AB6" i="38"/>
  <c r="AB11" i="38" s="1"/>
  <c r="AA6" i="38"/>
  <c r="AA11" i="38" s="1"/>
  <c r="F6" i="38"/>
  <c r="B10" i="38" s="1"/>
  <c r="B11" i="38" s="1"/>
  <c r="C6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C4" i="38"/>
  <c r="R24" i="37"/>
  <c r="R25" i="37" s="1"/>
  <c r="Q24" i="37"/>
  <c r="Q25" i="37" s="1"/>
  <c r="P24" i="37"/>
  <c r="P25" i="37" s="1"/>
  <c r="O24" i="37"/>
  <c r="O25" i="37" s="1"/>
  <c r="N24" i="37"/>
  <c r="N25" i="37" s="1"/>
  <c r="M24" i="37"/>
  <c r="M25" i="37" s="1"/>
  <c r="L24" i="37"/>
  <c r="L25" i="37" s="1"/>
  <c r="K24" i="37"/>
  <c r="K25" i="37" s="1"/>
  <c r="J24" i="37"/>
  <c r="J25" i="37" s="1"/>
  <c r="I24" i="37"/>
  <c r="I25" i="37" s="1"/>
  <c r="H24" i="37"/>
  <c r="H25" i="37" s="1"/>
  <c r="G24" i="37"/>
  <c r="G25" i="37" s="1"/>
  <c r="F24" i="37"/>
  <c r="F25" i="37" s="1"/>
  <c r="E24" i="37"/>
  <c r="E25" i="37" s="1"/>
  <c r="D24" i="37"/>
  <c r="D25" i="37" s="1"/>
  <c r="C24" i="37"/>
  <c r="C25" i="37" s="1"/>
  <c r="B24" i="37"/>
  <c r="B25" i="37" s="1"/>
  <c r="AQ15" i="37"/>
  <c r="AP15" i="37"/>
  <c r="AO15" i="37"/>
  <c r="AN15" i="37"/>
  <c r="AM15" i="37"/>
  <c r="AL15" i="37"/>
  <c r="AK15" i="37"/>
  <c r="AJ15" i="37"/>
  <c r="AI15" i="37"/>
  <c r="AH15" i="37"/>
  <c r="AG15" i="37"/>
  <c r="AD15" i="37"/>
  <c r="AC15" i="37"/>
  <c r="AB15" i="37"/>
  <c r="AQ6" i="37"/>
  <c r="AQ7" i="37" s="1"/>
  <c r="AP6" i="37"/>
  <c r="AP11" i="37" s="1"/>
  <c r="AP7" i="37"/>
  <c r="AO6" i="37"/>
  <c r="AO7" i="37" s="1"/>
  <c r="AN6" i="37"/>
  <c r="AN7" i="37" s="1"/>
  <c r="AM6" i="37"/>
  <c r="AM7" i="37" s="1"/>
  <c r="AL6" i="37"/>
  <c r="AL11" i="37" s="1"/>
  <c r="AK6" i="37"/>
  <c r="AK7" i="37" s="1"/>
  <c r="AK11" i="37"/>
  <c r="AJ6" i="37"/>
  <c r="AJ11" i="37" s="1"/>
  <c r="AI6" i="37"/>
  <c r="AI7" i="37" s="1"/>
  <c r="AH6" i="37"/>
  <c r="AH7" i="37"/>
  <c r="AG6" i="37"/>
  <c r="AG11" i="37" s="1"/>
  <c r="AF6" i="37"/>
  <c r="AF7" i="37" s="1"/>
  <c r="AF11" i="37"/>
  <c r="AE6" i="37"/>
  <c r="AE11" i="37" s="1"/>
  <c r="AD6" i="37"/>
  <c r="AD11" i="37" s="1"/>
  <c r="AD7" i="37"/>
  <c r="AC6" i="37"/>
  <c r="AB6" i="37"/>
  <c r="AB11" i="37" s="1"/>
  <c r="AA6" i="37"/>
  <c r="AA11" i="37" s="1"/>
  <c r="F6" i="37"/>
  <c r="F10" i="37" s="1"/>
  <c r="F11" i="37" s="1"/>
  <c r="C6" i="37"/>
  <c r="AQ4" i="37"/>
  <c r="AP4" i="37"/>
  <c r="AO4" i="37"/>
  <c r="AN4" i="37"/>
  <c r="AM4" i="37"/>
  <c r="AL4" i="37"/>
  <c r="AK4" i="37"/>
  <c r="AJ4" i="37"/>
  <c r="AI4" i="37"/>
  <c r="AH4" i="37"/>
  <c r="AG4" i="37"/>
  <c r="AF4" i="37"/>
  <c r="AE4" i="37"/>
  <c r="AD4" i="37"/>
  <c r="AC4" i="37"/>
  <c r="AB4" i="37"/>
  <c r="AA4" i="37"/>
  <c r="C4" i="37"/>
  <c r="S24" i="36"/>
  <c r="S25" i="36" s="1"/>
  <c r="R24" i="36"/>
  <c r="R25" i="36" s="1"/>
  <c r="Q24" i="36"/>
  <c r="Q25" i="36" s="1"/>
  <c r="P24" i="36"/>
  <c r="P25" i="36" s="1"/>
  <c r="O24" i="36"/>
  <c r="O25" i="36" s="1"/>
  <c r="N24" i="36"/>
  <c r="N25" i="36" s="1"/>
  <c r="M24" i="36"/>
  <c r="M25" i="36" s="1"/>
  <c r="L24" i="36"/>
  <c r="L25" i="36" s="1"/>
  <c r="K24" i="36"/>
  <c r="K25" i="36" s="1"/>
  <c r="J24" i="36"/>
  <c r="J25" i="36" s="1"/>
  <c r="I24" i="36"/>
  <c r="I25" i="36" s="1"/>
  <c r="H24" i="36"/>
  <c r="H25" i="36" s="1"/>
  <c r="G24" i="36"/>
  <c r="G25" i="36" s="1"/>
  <c r="F24" i="36"/>
  <c r="F25" i="36" s="1"/>
  <c r="E24" i="36"/>
  <c r="E25" i="36" s="1"/>
  <c r="D24" i="36"/>
  <c r="D25" i="36" s="1"/>
  <c r="C24" i="36"/>
  <c r="C25" i="36" s="1"/>
  <c r="B24" i="36"/>
  <c r="B25" i="36" s="1"/>
  <c r="AR15" i="36"/>
  <c r="AQ15" i="36"/>
  <c r="AP15" i="36"/>
  <c r="AO15" i="36"/>
  <c r="AN15" i="36"/>
  <c r="AM15" i="36"/>
  <c r="AL15" i="36"/>
  <c r="AK15" i="36"/>
  <c r="AJ15" i="36"/>
  <c r="AI15" i="36"/>
  <c r="AH15" i="36"/>
  <c r="AG15" i="36"/>
  <c r="AF15" i="36"/>
  <c r="AE15" i="36"/>
  <c r="AD15" i="36"/>
  <c r="AC15" i="36"/>
  <c r="AR6" i="36"/>
  <c r="AR7" i="36" s="1"/>
  <c r="AQ6" i="36"/>
  <c r="AQ11" i="36" s="1"/>
  <c r="AQ7" i="36"/>
  <c r="AP6" i="36"/>
  <c r="AP11" i="36" s="1"/>
  <c r="AO6" i="36"/>
  <c r="AO11" i="36" s="1"/>
  <c r="AN6" i="36"/>
  <c r="AN7" i="36" s="1"/>
  <c r="AM6" i="36"/>
  <c r="AM7" i="36" s="1"/>
  <c r="AL6" i="36"/>
  <c r="AL7" i="36" s="1"/>
  <c r="AK6" i="36"/>
  <c r="AK7" i="36" s="1"/>
  <c r="AJ6" i="36"/>
  <c r="AJ7" i="36" s="1"/>
  <c r="AI6" i="36"/>
  <c r="AI7" i="36"/>
  <c r="AH6" i="36"/>
  <c r="AH11" i="36" s="1"/>
  <c r="AG6" i="36"/>
  <c r="AG11" i="36" s="1"/>
  <c r="AG7" i="36"/>
  <c r="AF6" i="36"/>
  <c r="AF11" i="36" s="1"/>
  <c r="AE6" i="36"/>
  <c r="AE11" i="36" s="1"/>
  <c r="AD6" i="36"/>
  <c r="AD7" i="36" s="1"/>
  <c r="AC6" i="36"/>
  <c r="AC11" i="36" s="1"/>
  <c r="AC7" i="36"/>
  <c r="AB6" i="36"/>
  <c r="AB7" i="36"/>
  <c r="AA6" i="36"/>
  <c r="AA7" i="36" s="1"/>
  <c r="F6" i="36"/>
  <c r="B10" i="36" s="1"/>
  <c r="B11" i="36" s="1"/>
  <c r="C6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C4" i="36"/>
  <c r="S24" i="35"/>
  <c r="S25" i="35" s="1"/>
  <c r="R24" i="35"/>
  <c r="R25" i="35" s="1"/>
  <c r="Q24" i="35"/>
  <c r="Q25" i="35" s="1"/>
  <c r="P24" i="35"/>
  <c r="P25" i="35" s="1"/>
  <c r="O24" i="35"/>
  <c r="O25" i="35" s="1"/>
  <c r="M24" i="35"/>
  <c r="M25" i="35" s="1"/>
  <c r="L24" i="35"/>
  <c r="L25" i="35" s="1"/>
  <c r="K24" i="35"/>
  <c r="K25" i="35" s="1"/>
  <c r="J24" i="35"/>
  <c r="J25" i="35" s="1"/>
  <c r="I24" i="35"/>
  <c r="I25" i="35" s="1"/>
  <c r="H24" i="35"/>
  <c r="H25" i="35" s="1"/>
  <c r="G24" i="35"/>
  <c r="G25" i="35" s="1"/>
  <c r="F24" i="35"/>
  <c r="F25" i="35" s="1"/>
  <c r="E24" i="35"/>
  <c r="E25" i="35" s="1"/>
  <c r="D24" i="35"/>
  <c r="D25" i="35" s="1"/>
  <c r="C24" i="35"/>
  <c r="C25" i="35" s="1"/>
  <c r="B24" i="35"/>
  <c r="B25" i="35" s="1"/>
  <c r="AS15" i="35"/>
  <c r="AR15" i="35"/>
  <c r="AQ15" i="35"/>
  <c r="AL15" i="35"/>
  <c r="AK15" i="35"/>
  <c r="AJ15" i="35"/>
  <c r="AI15" i="35"/>
  <c r="AH15" i="35"/>
  <c r="AG15" i="35"/>
  <c r="AF15" i="35"/>
  <c r="AE15" i="35"/>
  <c r="AD15" i="35"/>
  <c r="AS6" i="35"/>
  <c r="AS7" i="35" s="1"/>
  <c r="AR6" i="35"/>
  <c r="AR11" i="35" s="1"/>
  <c r="AQ6" i="35"/>
  <c r="AQ7" i="35" s="1"/>
  <c r="AP6" i="35"/>
  <c r="AP7" i="35" s="1"/>
  <c r="AO6" i="35"/>
  <c r="AO7" i="35" s="1"/>
  <c r="AM6" i="35"/>
  <c r="AM7" i="35" s="1"/>
  <c r="AL6" i="35"/>
  <c r="AL11" i="35" s="1"/>
  <c r="AK6" i="35"/>
  <c r="AK11" i="35" s="1"/>
  <c r="AJ6" i="35"/>
  <c r="AJ7" i="35" s="1"/>
  <c r="AI6" i="35"/>
  <c r="AI11" i="35" s="1"/>
  <c r="AH6" i="35"/>
  <c r="AH7" i="35" s="1"/>
  <c r="AG6" i="35"/>
  <c r="AG11" i="35" s="1"/>
  <c r="AF6" i="35"/>
  <c r="AF7" i="35" s="1"/>
  <c r="AE6" i="35"/>
  <c r="AE7" i="35" s="1"/>
  <c r="AD6" i="35"/>
  <c r="AD11" i="35" s="1"/>
  <c r="AC6" i="35"/>
  <c r="AC7" i="35" s="1"/>
  <c r="AB6" i="35"/>
  <c r="AB7" i="35" s="1"/>
  <c r="F6" i="35"/>
  <c r="C6" i="35"/>
  <c r="AS4" i="35"/>
  <c r="AR4" i="35"/>
  <c r="AQ4" i="35"/>
  <c r="AP4" i="35"/>
  <c r="AO4" i="35"/>
  <c r="AM4" i="35"/>
  <c r="AL4" i="35"/>
  <c r="AK4" i="35"/>
  <c r="AJ4" i="35"/>
  <c r="AI4" i="35"/>
  <c r="AH4" i="35"/>
  <c r="AG4" i="35"/>
  <c r="AF4" i="35"/>
  <c r="AE4" i="35"/>
  <c r="AD4" i="35"/>
  <c r="AC4" i="35"/>
  <c r="AB4" i="35"/>
  <c r="C4" i="35"/>
  <c r="AR6" i="34"/>
  <c r="AR11" i="34" s="1"/>
  <c r="AR4" i="34"/>
  <c r="S24" i="34"/>
  <c r="S25" i="34" s="1"/>
  <c r="R24" i="34"/>
  <c r="R25" i="34" s="1"/>
  <c r="Q24" i="34"/>
  <c r="Q25" i="34" s="1"/>
  <c r="P24" i="34"/>
  <c r="P25" i="34" s="1"/>
  <c r="O24" i="34"/>
  <c r="O25" i="34" s="1"/>
  <c r="N24" i="34"/>
  <c r="N25" i="34" s="1"/>
  <c r="M24" i="34"/>
  <c r="M25" i="34" s="1"/>
  <c r="L24" i="34"/>
  <c r="L25" i="34" s="1"/>
  <c r="K24" i="34"/>
  <c r="K25" i="34" s="1"/>
  <c r="J24" i="34"/>
  <c r="J25" i="34" s="1"/>
  <c r="I24" i="34"/>
  <c r="I25" i="34" s="1"/>
  <c r="H24" i="34"/>
  <c r="H25" i="34" s="1"/>
  <c r="G24" i="34"/>
  <c r="G25" i="34" s="1"/>
  <c r="F24" i="34"/>
  <c r="F25" i="34" s="1"/>
  <c r="E24" i="34"/>
  <c r="E25" i="34" s="1"/>
  <c r="D24" i="34"/>
  <c r="D25" i="34" s="1"/>
  <c r="C24" i="34"/>
  <c r="C25" i="34" s="1"/>
  <c r="B24" i="34"/>
  <c r="B25" i="34" s="1"/>
  <c r="AK15" i="34"/>
  <c r="AI15" i="34"/>
  <c r="AG15" i="34"/>
  <c r="AF15" i="34"/>
  <c r="AC15" i="34"/>
  <c r="AQ6" i="34"/>
  <c r="AQ7" i="34" s="1"/>
  <c r="AP6" i="34"/>
  <c r="AP7" i="34" s="1"/>
  <c r="AO6" i="34"/>
  <c r="AO11" i="34" s="1"/>
  <c r="AO7" i="34"/>
  <c r="AN6" i="34"/>
  <c r="AN11" i="34" s="1"/>
  <c r="AM6" i="34"/>
  <c r="AM11" i="34" s="1"/>
  <c r="AL6" i="34"/>
  <c r="AL11" i="34" s="1"/>
  <c r="AK6" i="34"/>
  <c r="AK11" i="34"/>
  <c r="AJ6" i="34"/>
  <c r="AJ11" i="34" s="1"/>
  <c r="AI6" i="34"/>
  <c r="AI11" i="34" s="1"/>
  <c r="AH6" i="34"/>
  <c r="AH7" i="34" s="1"/>
  <c r="AG6" i="34"/>
  <c r="AG11" i="34" s="1"/>
  <c r="AF6" i="34"/>
  <c r="AF11" i="34" s="1"/>
  <c r="AE6" i="34"/>
  <c r="AE11" i="34" s="1"/>
  <c r="AD6" i="34"/>
  <c r="AD11" i="34" s="1"/>
  <c r="AC6" i="34"/>
  <c r="AC11" i="34" s="1"/>
  <c r="AB6" i="34"/>
  <c r="AB11" i="34" s="1"/>
  <c r="AA6" i="34"/>
  <c r="AA11" i="34" s="1"/>
  <c r="F6" i="34"/>
  <c r="B10" i="34" s="1"/>
  <c r="B11" i="34" s="1"/>
  <c r="C6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C4" i="34"/>
  <c r="R24" i="15"/>
  <c r="R25" i="15" s="1"/>
  <c r="Q24" i="15"/>
  <c r="Q25" i="15" s="1"/>
  <c r="P24" i="15"/>
  <c r="P25" i="15" s="1"/>
  <c r="O24" i="15"/>
  <c r="O25" i="15" s="1"/>
  <c r="N24" i="15"/>
  <c r="N25" i="15" s="1"/>
  <c r="M24" i="15"/>
  <c r="M25" i="15" s="1"/>
  <c r="L24" i="15"/>
  <c r="L25" i="15" s="1"/>
  <c r="K24" i="15"/>
  <c r="K25" i="15" s="1"/>
  <c r="J24" i="15"/>
  <c r="J25" i="15" s="1"/>
  <c r="I24" i="15"/>
  <c r="I25" i="15" s="1"/>
  <c r="H24" i="15"/>
  <c r="H25" i="15" s="1"/>
  <c r="G24" i="15"/>
  <c r="G25" i="15" s="1"/>
  <c r="F24" i="15"/>
  <c r="F25" i="15" s="1"/>
  <c r="E24" i="15"/>
  <c r="E25" i="15" s="1"/>
  <c r="D24" i="15"/>
  <c r="D25" i="15" s="1"/>
  <c r="C24" i="15"/>
  <c r="C25" i="15" s="1"/>
  <c r="B24" i="15"/>
  <c r="B25" i="15" s="1"/>
  <c r="AP15" i="15"/>
  <c r="AN15" i="15"/>
  <c r="AQ6" i="15"/>
  <c r="AQ11" i="15" s="1"/>
  <c r="AQ7" i="15"/>
  <c r="AP6" i="15"/>
  <c r="AP7" i="15" s="1"/>
  <c r="AO6" i="15"/>
  <c r="AO7" i="15" s="1"/>
  <c r="AN6" i="15"/>
  <c r="AN11" i="15" s="1"/>
  <c r="AN7" i="15"/>
  <c r="AM6" i="15"/>
  <c r="AM7" i="15"/>
  <c r="AL6" i="15"/>
  <c r="AL11" i="15" s="1"/>
  <c r="AQ4" i="15"/>
  <c r="AP4" i="15"/>
  <c r="AO4" i="15"/>
  <c r="AN4" i="15"/>
  <c r="AM4" i="15"/>
  <c r="AL4" i="15"/>
  <c r="F6" i="15"/>
  <c r="C10" i="15" s="1"/>
  <c r="C11" i="15" s="1"/>
  <c r="AH15" i="15"/>
  <c r="AK6" i="15"/>
  <c r="AK7" i="15" s="1"/>
  <c r="AJ6" i="15"/>
  <c r="AJ7" i="15" s="1"/>
  <c r="AI6" i="15"/>
  <c r="AI7" i="15" s="1"/>
  <c r="AB4" i="15"/>
  <c r="AC4" i="15"/>
  <c r="AD4" i="15"/>
  <c r="AE4" i="15"/>
  <c r="AF4" i="15"/>
  <c r="AG4" i="15"/>
  <c r="AH4" i="15"/>
  <c r="AI4" i="15"/>
  <c r="AJ4" i="15"/>
  <c r="AK4" i="15"/>
  <c r="AA4" i="15"/>
  <c r="AA6" i="15"/>
  <c r="AA11" i="15" s="1"/>
  <c r="AB6" i="15"/>
  <c r="AB11" i="15" s="1"/>
  <c r="AC6" i="15"/>
  <c r="AC7" i="15" s="1"/>
  <c r="AD6" i="15"/>
  <c r="AD11" i="15" s="1"/>
  <c r="AE6" i="15"/>
  <c r="AE11" i="15" s="1"/>
  <c r="AF6" i="15"/>
  <c r="AF7" i="15"/>
  <c r="AG6" i="15"/>
  <c r="AG7" i="15" s="1"/>
  <c r="AG11" i="15"/>
  <c r="AH6" i="15"/>
  <c r="AH11" i="15" s="1"/>
  <c r="AH7" i="15"/>
  <c r="C6" i="15"/>
  <c r="C4" i="15"/>
  <c r="AJ15" i="15"/>
  <c r="AM15" i="15"/>
  <c r="AC15" i="15"/>
  <c r="AI15" i="15"/>
  <c r="AL15" i="15"/>
  <c r="AQ15" i="15"/>
  <c r="AO15" i="15"/>
  <c r="AK15" i="15"/>
  <c r="AD15" i="15"/>
  <c r="AF15" i="15"/>
  <c r="AI11" i="39"/>
  <c r="AD7" i="38"/>
  <c r="AL7" i="37"/>
  <c r="AM11" i="36"/>
  <c r="AQ15" i="34"/>
  <c r="AO15" i="34"/>
  <c r="AL15" i="34"/>
  <c r="AO15" i="39"/>
  <c r="AN15" i="40"/>
  <c r="AK15" i="40"/>
  <c r="AE15" i="40"/>
  <c r="AH15" i="40"/>
  <c r="AI15" i="40"/>
  <c r="AI15" i="41"/>
  <c r="AA15" i="41"/>
  <c r="AD11" i="36"/>
  <c r="AA7" i="39"/>
  <c r="AC11" i="37"/>
  <c r="AC7" i="37"/>
  <c r="AN11" i="39"/>
  <c r="AN7" i="39"/>
  <c r="AB11" i="36"/>
  <c r="AR11" i="36"/>
  <c r="AA15" i="15"/>
  <c r="AA15" i="37"/>
  <c r="AA15" i="39"/>
  <c r="AF7" i="41"/>
  <c r="AE15" i="34"/>
  <c r="AI11" i="36"/>
  <c r="AN11" i="36"/>
  <c r="AE7" i="36"/>
  <c r="AH11" i="37"/>
  <c r="AM11" i="37"/>
  <c r="AN7" i="38"/>
  <c r="AE11" i="38"/>
  <c r="AL11" i="39"/>
  <c r="AL11" i="40"/>
  <c r="AG11" i="41"/>
  <c r="AE11" i="41"/>
  <c r="AP11" i="34"/>
  <c r="AB7" i="15"/>
  <c r="AK11" i="15"/>
  <c r="AM11" i="15"/>
  <c r="AE7" i="15"/>
  <c r="AF11" i="15"/>
  <c r="AA7" i="34"/>
  <c r="AI7" i="34"/>
  <c r="AC7" i="34"/>
  <c r="AD7" i="34"/>
  <c r="AK7" i="34"/>
  <c r="AJ15" i="34"/>
  <c r="AN15" i="34"/>
  <c r="AM15" i="34"/>
  <c r="AH15" i="34"/>
  <c r="AD15" i="34"/>
  <c r="AR15" i="34"/>
  <c r="AP15" i="34"/>
  <c r="AG15" i="15"/>
  <c r="AE15" i="15"/>
  <c r="AB15" i="34"/>
  <c r="AB15" i="41"/>
  <c r="AF15" i="39"/>
  <c r="AB15" i="38"/>
  <c r="AF15" i="37"/>
  <c r="AC15" i="35"/>
  <c r="AB15" i="36"/>
  <c r="AO11" i="15" l="1"/>
  <c r="AB7" i="39"/>
  <c r="AH11" i="41"/>
  <c r="AG7" i="34"/>
  <c r="AC11" i="41"/>
  <c r="AJ11" i="15"/>
  <c r="Y12" i="15" s="1"/>
  <c r="AB11" i="41"/>
  <c r="AO7" i="39"/>
  <c r="AA7" i="38"/>
  <c r="AB7" i="37"/>
  <c r="AD7" i="15"/>
  <c r="AM7" i="38"/>
  <c r="AC11" i="15"/>
  <c r="AL11" i="36"/>
  <c r="AG11" i="38"/>
  <c r="AH11" i="39"/>
  <c r="AG7" i="35"/>
  <c r="AL7" i="35"/>
  <c r="AC11" i="35"/>
  <c r="AD7" i="39"/>
  <c r="AM7" i="34"/>
  <c r="AL7" i="15"/>
  <c r="AI11" i="15"/>
  <c r="AJ7" i="37"/>
  <c r="AL7" i="38"/>
  <c r="AF7" i="36"/>
  <c r="AK7" i="40"/>
  <c r="AN11" i="40"/>
  <c r="AP7" i="36"/>
  <c r="AA11" i="36"/>
  <c r="AA7" i="15"/>
  <c r="AK11" i="36"/>
  <c r="AQ11" i="37"/>
  <c r="AG7" i="39"/>
  <c r="AP7" i="38"/>
  <c r="AP11" i="15"/>
  <c r="AJ11" i="36"/>
  <c r="AI11" i="37"/>
  <c r="AK11" i="39"/>
  <c r="AE7" i="37"/>
  <c r="AB7" i="38"/>
  <c r="AK7" i="38"/>
  <c r="AC11" i="39"/>
  <c r="AD11" i="41"/>
  <c r="Y8" i="15"/>
  <c r="Y12" i="41"/>
  <c r="Y8" i="41"/>
  <c r="F27" i="37"/>
  <c r="AE15" i="37" s="1"/>
  <c r="AA17" i="37" s="1"/>
  <c r="N11" i="37" s="1"/>
  <c r="AO11" i="37"/>
  <c r="AF11" i="38"/>
  <c r="AI11" i="38"/>
  <c r="AL7" i="34"/>
  <c r="AQ11" i="34"/>
  <c r="AI7" i="41"/>
  <c r="AH11" i="34"/>
  <c r="Y12" i="34" s="1"/>
  <c r="AH11" i="35"/>
  <c r="AA7" i="37"/>
  <c r="AA11" i="40"/>
  <c r="AJ7" i="34"/>
  <c r="AE7" i="34"/>
  <c r="AR7" i="34"/>
  <c r="AQ11" i="35"/>
  <c r="AF7" i="34"/>
  <c r="AH7" i="38"/>
  <c r="AG7" i="37"/>
  <c r="AM11" i="39"/>
  <c r="AB7" i="34"/>
  <c r="AF7" i="39"/>
  <c r="AN7" i="34"/>
  <c r="AH7" i="36"/>
  <c r="AO7" i="36"/>
  <c r="AN11" i="37"/>
  <c r="AD11" i="40"/>
  <c r="B27" i="34"/>
  <c r="AA15" i="34" s="1"/>
  <c r="AA17" i="34" s="1"/>
  <c r="J11" i="34" s="1"/>
  <c r="C27" i="15"/>
  <c r="AB15" i="15" s="1"/>
  <c r="AA17" i="15" s="1"/>
  <c r="Q11" i="15" s="1"/>
  <c r="B27" i="36"/>
  <c r="AA15" i="36" s="1"/>
  <c r="AA17" i="36" s="1"/>
  <c r="H11" i="36" s="1"/>
  <c r="AS11" i="35"/>
  <c r="AK7" i="35"/>
  <c r="AI7" i="35"/>
  <c r="AD7" i="35"/>
  <c r="AB11" i="35"/>
  <c r="AR7" i="35"/>
  <c r="AE11" i="35"/>
  <c r="AF11" i="35"/>
  <c r="AJ11" i="35"/>
  <c r="AM11" i="35"/>
  <c r="AO11" i="35"/>
  <c r="AP11" i="35"/>
  <c r="B27" i="38"/>
  <c r="AA15" i="38" s="1"/>
  <c r="AA17" i="38" s="1"/>
  <c r="L11" i="38" s="1"/>
  <c r="F27" i="39"/>
  <c r="AE15" i="39" s="1"/>
  <c r="AA17" i="39" s="1"/>
  <c r="L11" i="39" s="1"/>
  <c r="AE11" i="40"/>
  <c r="AC7" i="40"/>
  <c r="AI7" i="40"/>
  <c r="AH11" i="40"/>
  <c r="AB11" i="40"/>
  <c r="AM11" i="40"/>
  <c r="AG7" i="40"/>
  <c r="D27" i="41"/>
  <c r="AC15" i="41" s="1"/>
  <c r="AA17" i="41" s="1"/>
  <c r="H11" i="41" s="1"/>
  <c r="Y12" i="38" l="1"/>
  <c r="Y8" i="36"/>
  <c r="Y8" i="39"/>
  <c r="G4" i="39" s="1"/>
  <c r="Y12" i="39"/>
  <c r="Y12" i="36"/>
  <c r="Y8" i="37"/>
  <c r="G5" i="37" s="1"/>
  <c r="Y12" i="37"/>
  <c r="Y8" i="38"/>
  <c r="G4" i="38" s="1"/>
  <c r="G5" i="15"/>
  <c r="G4" i="15"/>
  <c r="Y8" i="34"/>
  <c r="G4" i="36"/>
  <c r="G5" i="36"/>
  <c r="D11" i="34"/>
  <c r="D10" i="34" s="1"/>
  <c r="G4" i="41"/>
  <c r="G5" i="41"/>
  <c r="Z8" i="35"/>
  <c r="G5" i="35" s="1"/>
  <c r="M11" i="34"/>
  <c r="M10" i="34" s="1"/>
  <c r="J11" i="15"/>
  <c r="J10" i="15" s="1"/>
  <c r="R11" i="15"/>
  <c r="R27" i="15" s="1"/>
  <c r="B11" i="15"/>
  <c r="B27" i="15" s="1"/>
  <c r="F11" i="15"/>
  <c r="F27" i="15" s="1"/>
  <c r="E11" i="15"/>
  <c r="E27" i="15" s="1"/>
  <c r="D11" i="15"/>
  <c r="D27" i="15" s="1"/>
  <c r="F11" i="34"/>
  <c r="F27" i="34" s="1"/>
  <c r="S11" i="34"/>
  <c r="S27" i="34" s="1"/>
  <c r="N11" i="34"/>
  <c r="N10" i="34" s="1"/>
  <c r="P11" i="34"/>
  <c r="P27" i="34" s="1"/>
  <c r="K11" i="15"/>
  <c r="K27" i="15" s="1"/>
  <c r="P11" i="15"/>
  <c r="P27" i="15" s="1"/>
  <c r="L11" i="15"/>
  <c r="L10" i="15" s="1"/>
  <c r="H11" i="15"/>
  <c r="H10" i="15" s="1"/>
  <c r="M11" i="15"/>
  <c r="M27" i="15" s="1"/>
  <c r="O11" i="15"/>
  <c r="O10" i="15" s="1"/>
  <c r="G11" i="15"/>
  <c r="G10" i="15" s="1"/>
  <c r="N11" i="15"/>
  <c r="N10" i="15" s="1"/>
  <c r="I11" i="15"/>
  <c r="I10" i="15" s="1"/>
  <c r="Q10" i="15"/>
  <c r="Q27" i="15"/>
  <c r="Q11" i="34"/>
  <c r="Q27" i="34" s="1"/>
  <c r="K11" i="34"/>
  <c r="K27" i="34" s="1"/>
  <c r="O11" i="34"/>
  <c r="O27" i="34" s="1"/>
  <c r="I11" i="34"/>
  <c r="I10" i="34" s="1"/>
  <c r="H11" i="34"/>
  <c r="H27" i="34" s="1"/>
  <c r="G11" i="34"/>
  <c r="G10" i="34" s="1"/>
  <c r="R11" i="34"/>
  <c r="R27" i="34" s="1"/>
  <c r="C11" i="34"/>
  <c r="C10" i="34" s="1"/>
  <c r="L11" i="34"/>
  <c r="L27" i="34" s="1"/>
  <c r="E11" i="34"/>
  <c r="E10" i="34" s="1"/>
  <c r="J27" i="34"/>
  <c r="J10" i="34"/>
  <c r="R11" i="36"/>
  <c r="R27" i="36" s="1"/>
  <c r="N11" i="36"/>
  <c r="N10" i="36" s="1"/>
  <c r="E11" i="36"/>
  <c r="E27" i="36" s="1"/>
  <c r="P11" i="36"/>
  <c r="P27" i="36" s="1"/>
  <c r="K11" i="36"/>
  <c r="K27" i="36" s="1"/>
  <c r="F11" i="36"/>
  <c r="F27" i="36" s="1"/>
  <c r="S11" i="36"/>
  <c r="S10" i="36" s="1"/>
  <c r="I11" i="36"/>
  <c r="I27" i="36" s="1"/>
  <c r="L11" i="36"/>
  <c r="L10" i="36" s="1"/>
  <c r="C11" i="36"/>
  <c r="C10" i="36" s="1"/>
  <c r="G11" i="36"/>
  <c r="G10" i="36" s="1"/>
  <c r="Q11" i="36"/>
  <c r="Q27" i="36" s="1"/>
  <c r="M11" i="36"/>
  <c r="M10" i="36" s="1"/>
  <c r="J11" i="36"/>
  <c r="J27" i="36" s="1"/>
  <c r="O11" i="36"/>
  <c r="O10" i="36" s="1"/>
  <c r="D11" i="36"/>
  <c r="D10" i="36" s="1"/>
  <c r="H10" i="36"/>
  <c r="H27" i="36"/>
  <c r="Z12" i="35"/>
  <c r="I11" i="37"/>
  <c r="I27" i="37" s="1"/>
  <c r="G11" i="37"/>
  <c r="G27" i="37" s="1"/>
  <c r="R11" i="37"/>
  <c r="R27" i="37" s="1"/>
  <c r="Q11" i="37"/>
  <c r="Q27" i="37" s="1"/>
  <c r="C11" i="37"/>
  <c r="C10" i="37" s="1"/>
  <c r="E11" i="37"/>
  <c r="E27" i="37" s="1"/>
  <c r="M11" i="37"/>
  <c r="M27" i="37" s="1"/>
  <c r="O11" i="37"/>
  <c r="O10" i="37" s="1"/>
  <c r="L11" i="37"/>
  <c r="L27" i="37" s="1"/>
  <c r="B11" i="37"/>
  <c r="B27" i="37" s="1"/>
  <c r="K11" i="37"/>
  <c r="K27" i="37" s="1"/>
  <c r="P11" i="37"/>
  <c r="P27" i="37" s="1"/>
  <c r="H11" i="37"/>
  <c r="H10" i="37" s="1"/>
  <c r="J11" i="37"/>
  <c r="J10" i="37" s="1"/>
  <c r="D11" i="37"/>
  <c r="D27" i="37" s="1"/>
  <c r="N10" i="37"/>
  <c r="N27" i="37"/>
  <c r="C11" i="38"/>
  <c r="C27" i="38" s="1"/>
  <c r="J11" i="38"/>
  <c r="J27" i="38" s="1"/>
  <c r="G11" i="38"/>
  <c r="G10" i="38" s="1"/>
  <c r="F11" i="38"/>
  <c r="F10" i="38" s="1"/>
  <c r="P11" i="38"/>
  <c r="P27" i="38" s="1"/>
  <c r="K11" i="38"/>
  <c r="K27" i="38" s="1"/>
  <c r="O11" i="38"/>
  <c r="O10" i="38" s="1"/>
  <c r="D11" i="38"/>
  <c r="D10" i="38" s="1"/>
  <c r="I11" i="38"/>
  <c r="I27" i="38" s="1"/>
  <c r="Q11" i="38"/>
  <c r="Q10" i="38" s="1"/>
  <c r="N11" i="38"/>
  <c r="N10" i="38" s="1"/>
  <c r="H11" i="38"/>
  <c r="H27" i="38" s="1"/>
  <c r="E11" i="38"/>
  <c r="E27" i="38" s="1"/>
  <c r="M11" i="38"/>
  <c r="M10" i="38" s="1"/>
  <c r="L27" i="38"/>
  <c r="L10" i="38"/>
  <c r="N11" i="39"/>
  <c r="N27" i="39" s="1"/>
  <c r="P11" i="39"/>
  <c r="P27" i="39" s="1"/>
  <c r="C11" i="39"/>
  <c r="C10" i="39" s="1"/>
  <c r="E11" i="39"/>
  <c r="E10" i="39" s="1"/>
  <c r="D11" i="39"/>
  <c r="D27" i="39" s="1"/>
  <c r="B11" i="39"/>
  <c r="B27" i="39" s="1"/>
  <c r="H11" i="39"/>
  <c r="H27" i="39" s="1"/>
  <c r="J11" i="39"/>
  <c r="J10" i="39" s="1"/>
  <c r="I11" i="39"/>
  <c r="I27" i="39" s="1"/>
  <c r="K11" i="39"/>
  <c r="K10" i="39" s="1"/>
  <c r="M11" i="39"/>
  <c r="M27" i="39" s="1"/>
  <c r="O11" i="39"/>
  <c r="O27" i="39" s="1"/>
  <c r="G11" i="39"/>
  <c r="G10" i="39" s="1"/>
  <c r="L10" i="39"/>
  <c r="L27" i="39"/>
  <c r="Y8" i="40"/>
  <c r="G5" i="40" s="1"/>
  <c r="Y12" i="40"/>
  <c r="G11" i="41"/>
  <c r="G27" i="41" s="1"/>
  <c r="E11" i="41"/>
  <c r="E27" i="41" s="1"/>
  <c r="C11" i="41"/>
  <c r="C10" i="41" s="1"/>
  <c r="F11" i="41"/>
  <c r="F27" i="41" s="1"/>
  <c r="B11" i="41"/>
  <c r="B10" i="41" s="1"/>
  <c r="J11" i="41"/>
  <c r="J10" i="41" s="1"/>
  <c r="I11" i="41"/>
  <c r="I27" i="41" s="1"/>
  <c r="H10" i="41"/>
  <c r="H27" i="41"/>
  <c r="G5" i="39" l="1"/>
  <c r="G4" i="35"/>
  <c r="P10" i="34"/>
  <c r="R10" i="36"/>
  <c r="G4" i="37"/>
  <c r="G5" i="38"/>
  <c r="J27" i="39"/>
  <c r="C10" i="38"/>
  <c r="Q27" i="38"/>
  <c r="D27" i="34"/>
  <c r="G27" i="34"/>
  <c r="H10" i="34"/>
  <c r="N27" i="34"/>
  <c r="M27" i="34"/>
  <c r="O10" i="34"/>
  <c r="S10" i="34"/>
  <c r="F10" i="34"/>
  <c r="G27" i="15"/>
  <c r="F10" i="15"/>
  <c r="N27" i="15"/>
  <c r="O27" i="15"/>
  <c r="D10" i="15"/>
  <c r="I27" i="15"/>
  <c r="D10" i="37"/>
  <c r="I10" i="36"/>
  <c r="K10" i="15"/>
  <c r="G5" i="34"/>
  <c r="G4" i="34"/>
  <c r="J27" i="37"/>
  <c r="S27" i="36"/>
  <c r="G4" i="40"/>
  <c r="I10" i="37"/>
  <c r="L27" i="36"/>
  <c r="B10" i="15"/>
  <c r="E10" i="15"/>
  <c r="R10" i="15"/>
  <c r="P10" i="15"/>
  <c r="J27" i="15"/>
  <c r="C27" i="34"/>
  <c r="K10" i="34"/>
  <c r="F10" i="36"/>
  <c r="P10" i="36"/>
  <c r="N27" i="36"/>
  <c r="P10" i="38"/>
  <c r="E10" i="37"/>
  <c r="M10" i="15"/>
  <c r="H27" i="15"/>
  <c r="L27" i="15"/>
  <c r="Q10" i="34"/>
  <c r="E27" i="34"/>
  <c r="R10" i="34"/>
  <c r="I27" i="34"/>
  <c r="L10" i="34"/>
  <c r="M27" i="36"/>
  <c r="Q10" i="36"/>
  <c r="K10" i="36"/>
  <c r="G27" i="36"/>
  <c r="D27" i="36"/>
  <c r="O27" i="36"/>
  <c r="E10" i="36"/>
  <c r="C27" i="36"/>
  <c r="J10" i="36"/>
  <c r="C27" i="37"/>
  <c r="H27" i="37"/>
  <c r="O27" i="37"/>
  <c r="M10" i="37"/>
  <c r="K10" i="37"/>
  <c r="L10" i="37"/>
  <c r="R10" i="37"/>
  <c r="P10" i="37"/>
  <c r="Q10" i="37"/>
  <c r="B10" i="37"/>
  <c r="G10" i="37"/>
  <c r="H10" i="38"/>
  <c r="M27" i="38"/>
  <c r="E10" i="38"/>
  <c r="K10" i="38"/>
  <c r="D27" i="38"/>
  <c r="G27" i="38"/>
  <c r="N27" i="38"/>
  <c r="I10" i="38"/>
  <c r="F27" i="38"/>
  <c r="J10" i="38"/>
  <c r="O27" i="38"/>
  <c r="M10" i="39"/>
  <c r="B10" i="39"/>
  <c r="D10" i="39"/>
  <c r="E27" i="39"/>
  <c r="C27" i="39"/>
  <c r="O10" i="39"/>
  <c r="G27" i="39"/>
  <c r="H10" i="39"/>
  <c r="K27" i="39"/>
  <c r="I10" i="39"/>
  <c r="N10" i="39"/>
  <c r="P10" i="39"/>
  <c r="J27" i="41"/>
  <c r="B27" i="41"/>
  <c r="F10" i="41"/>
  <c r="C27" i="41"/>
  <c r="I10" i="41"/>
  <c r="E10" i="41"/>
  <c r="G10" i="41"/>
  <c r="AD15" i="40"/>
  <c r="AB15" i="40"/>
  <c r="B10" i="40"/>
  <c r="B11" i="40" s="1"/>
  <c r="B27" i="40" s="1"/>
  <c r="AA15" i="40" s="1"/>
  <c r="AC15" i="40"/>
  <c r="AA17" i="40" l="1"/>
  <c r="H11" i="40" s="1"/>
  <c r="F11" i="40" l="1"/>
  <c r="F27" i="40" s="1"/>
  <c r="L11" i="40"/>
  <c r="L27" i="40" s="1"/>
  <c r="M11" i="40"/>
  <c r="M10" i="40" s="1"/>
  <c r="G11" i="40"/>
  <c r="G10" i="40" s="1"/>
  <c r="J11" i="40"/>
  <c r="J27" i="40" s="1"/>
  <c r="K11" i="40"/>
  <c r="K27" i="40" s="1"/>
  <c r="C11" i="40"/>
  <c r="C27" i="40" s="1"/>
  <c r="N11" i="40"/>
  <c r="N10" i="40" s="1"/>
  <c r="D11" i="40"/>
  <c r="D27" i="40" s="1"/>
  <c r="E11" i="40"/>
  <c r="E10" i="40" s="1"/>
  <c r="O11" i="40"/>
  <c r="O10" i="40" s="1"/>
  <c r="I11" i="40"/>
  <c r="I10" i="40" s="1"/>
  <c r="H27" i="40"/>
  <c r="H10" i="40"/>
  <c r="M27" i="40" l="1"/>
  <c r="F10" i="40"/>
  <c r="G27" i="40"/>
  <c r="L10" i="40"/>
  <c r="J10" i="40"/>
  <c r="N27" i="40"/>
  <c r="C10" i="40"/>
  <c r="D10" i="40"/>
  <c r="E27" i="40"/>
  <c r="O27" i="40"/>
  <c r="K10" i="40"/>
  <c r="I27" i="40"/>
  <c r="AP15" i="35" l="1"/>
  <c r="AO15" i="35" l="1"/>
  <c r="AN15" i="35"/>
  <c r="B10" i="35"/>
  <c r="B11" i="35" s="1"/>
  <c r="B27" i="35" s="1"/>
  <c r="AB15" i="35" s="1"/>
  <c r="AM15" i="35"/>
  <c r="AB17" i="35" l="1"/>
  <c r="O11" i="35" s="1"/>
  <c r="O10" i="35" s="1"/>
  <c r="G11" i="35" l="1"/>
  <c r="G10" i="35" s="1"/>
  <c r="F11" i="35"/>
  <c r="F27" i="35" s="1"/>
  <c r="Q11" i="35"/>
  <c r="Q27" i="35" s="1"/>
  <c r="D11" i="35"/>
  <c r="D27" i="35" s="1"/>
  <c r="M11" i="35"/>
  <c r="M27" i="35" s="1"/>
  <c r="E11" i="35"/>
  <c r="E27" i="35" s="1"/>
  <c r="C11" i="35"/>
  <c r="C10" i="35" s="1"/>
  <c r="H11" i="35"/>
  <c r="H10" i="35" s="1"/>
  <c r="S11" i="35"/>
  <c r="S10" i="35" s="1"/>
  <c r="N11" i="35"/>
  <c r="N10" i="35" s="1"/>
  <c r="P11" i="35"/>
  <c r="P27" i="35" s="1"/>
  <c r="L11" i="35"/>
  <c r="L27" i="35" s="1"/>
  <c r="J11" i="35"/>
  <c r="J27" i="35" s="1"/>
  <c r="R11" i="35"/>
  <c r="R27" i="35" s="1"/>
  <c r="I11" i="35"/>
  <c r="I10" i="35" s="1"/>
  <c r="K11" i="35"/>
  <c r="K27" i="35" s="1"/>
  <c r="O27" i="35"/>
  <c r="N27" i="35" l="1"/>
  <c r="F10" i="35"/>
  <c r="D10" i="35"/>
  <c r="J10" i="35"/>
  <c r="E10" i="35"/>
  <c r="P10" i="35"/>
  <c r="M10" i="35"/>
  <c r="K10" i="35"/>
  <c r="C27" i="35"/>
  <c r="I27" i="35"/>
  <c r="L10" i="35"/>
  <c r="S27" i="35"/>
  <c r="Q10" i="35"/>
  <c r="G27" i="35"/>
  <c r="H27" i="35"/>
  <c r="R10" i="35"/>
</calcChain>
</file>

<file path=xl/sharedStrings.xml><?xml version="1.0" encoding="utf-8"?>
<sst xmlns="http://schemas.openxmlformats.org/spreadsheetml/2006/main" count="513" uniqueCount="94">
  <si>
    <t>Yield</t>
  </si>
  <si>
    <t>Income</t>
  </si>
  <si>
    <t>Corn</t>
  </si>
  <si>
    <t>Soybean</t>
  </si>
  <si>
    <t>Barley</t>
  </si>
  <si>
    <t>Drybeans</t>
  </si>
  <si>
    <t>Oil Snflr</t>
  </si>
  <si>
    <t>Canola</t>
  </si>
  <si>
    <t>Flax</t>
  </si>
  <si>
    <t>Durum</t>
  </si>
  <si>
    <t>Field Pea</t>
  </si>
  <si>
    <t>S. Wht</t>
  </si>
  <si>
    <t>Oats</t>
  </si>
  <si>
    <t>Variable costs:</t>
  </si>
  <si>
    <t>Base ROVC</t>
  </si>
  <si>
    <t>Conf Snflr</t>
  </si>
  <si>
    <t>ROVC intermediate step</t>
  </si>
  <si>
    <t>Lentils</t>
  </si>
  <si>
    <t xml:space="preserve">         - Crop insurance for corn is only available by written agreement. An estimate is used.</t>
  </si>
  <si>
    <r>
      <t>Note</t>
    </r>
    <r>
      <rPr>
        <sz val="10"/>
        <rFont val="Arial"/>
      </rPr>
      <t xml:space="preserve">: - Only variable costs are considered in this comparison. You can include an amount under "misc."  </t>
    </r>
  </si>
  <si>
    <t xml:space="preserve">           to account for any differences between crops in fixed costs, labor, management and risk.</t>
  </si>
  <si>
    <t>Instructions:</t>
  </si>
  <si>
    <t>Adjustments for Fixed Costs:</t>
  </si>
  <si>
    <t>**NDSU and its entities makes no warranties, either expressed or implied, concerning this program.**</t>
  </si>
  <si>
    <t>The underlying assumption is that fixed costs, such as machinery ownership, land, and owner’s labor and</t>
  </si>
  <si>
    <t>potential crop for which you do not have all the necessary equipment, there will likely be additional fixed</t>
  </si>
  <si>
    <t>labor and management is hired it should be included in the variable costs.  If all the labor and management</t>
  </si>
  <si>
    <t>is owner-operator contribution it would be considered a fixed cost and could be excluded.  Even in this</t>
  </si>
  <si>
    <t xml:space="preserve">management, do not change between crop choices and therefore do not need to be included in the analysis. </t>
  </si>
  <si>
    <t>In practice, there may be differences in fixed costs that should be considered.  If you are considering a</t>
  </si>
  <si>
    <t>costs.   For example, if you are considering corn but would have to purchase a corn planter, there would be</t>
  </si>
  <si>
    <t>considered a variable cost and should be included as a miscellaneous cost.</t>
  </si>
  <si>
    <t>Another option would be to hire someone to plant corn.  In this case the custom planting charge would be</t>
  </si>
  <si>
    <t>an additional fixed cost for machinery ownership that should be entered.  A per acre amount, about 10</t>
  </si>
  <si>
    <t>percent of the purchase price divided by the number of expected corn acres, could be entered under “misc.”</t>
  </si>
  <si>
    <t>Scroll down to view map of regions</t>
  </si>
  <si>
    <t>expected price.  The prices of competing crops that are necessary to provide the same return over variable</t>
  </si>
  <si>
    <t xml:space="preserve">are only guides for large multi-county regions.  Please enter your own information.   Entries can be made </t>
  </si>
  <si>
    <t>in the yellow colored cells.</t>
  </si>
  <si>
    <t>futures price</t>
  </si>
  <si>
    <t>Enter the</t>
  </si>
  <si>
    <t xml:space="preserve">Expected      </t>
  </si>
  <si>
    <t>local cash price</t>
  </si>
  <si>
    <t>Relative Price</t>
  </si>
  <si>
    <t>Enter expected local basis (cash-futures)</t>
  </si>
  <si>
    <t xml:space="preserve"> Seed</t>
  </si>
  <si>
    <t xml:space="preserve"> Herbicide</t>
  </si>
  <si>
    <t xml:space="preserve"> Fungicide</t>
  </si>
  <si>
    <t xml:space="preserve"> Insecticide</t>
  </si>
  <si>
    <t xml:space="preserve"> Fertilizer</t>
  </si>
  <si>
    <t xml:space="preserve"> Crop Insurance</t>
  </si>
  <si>
    <t xml:space="preserve"> Fuel &amp; Lube</t>
  </si>
  <si>
    <t xml:space="preserve"> Repairs</t>
  </si>
  <si>
    <t xml:space="preserve"> Misc.</t>
  </si>
  <si>
    <t xml:space="preserve"> Operating Int.</t>
  </si>
  <si>
    <t>Total Var.Costs</t>
  </si>
  <si>
    <t>Return Over</t>
  </si>
  <si>
    <t>Variable Costs</t>
  </si>
  <si>
    <t xml:space="preserve"> Drying</t>
  </si>
  <si>
    <t xml:space="preserve">Select reference crop </t>
  </si>
  <si>
    <t>Crop selected=1</t>
  </si>
  <si>
    <t>Has futures mkt=1</t>
  </si>
  <si>
    <t>W.Wht</t>
  </si>
  <si>
    <t>Select your region using the tabs at the bottom of this screen.  Designate a "reference crop" and enter its</t>
  </si>
  <si>
    <t>Additional labor, management and risk associated with a crop may or may not be considered.  If the</t>
  </si>
  <si>
    <t>situation, you may want to add some cost under "misc." if you would only want to produce the crop when</t>
  </si>
  <si>
    <t xml:space="preserve">an adequate reward would be received for the extra time and management required relative to other crops </t>
  </si>
  <si>
    <t xml:space="preserve">under consideration. A similar rationale could be used if a crop was considered higher risk. Any additional </t>
  </si>
  <si>
    <t>charges could be included as a miscellaneous cost.</t>
  </si>
  <si>
    <t>Prices which provide the same Return over Variable Costs between crops - North West N.D.</t>
  </si>
  <si>
    <t>Prices which provide the same Return over Variable Costs between crops - South West N.D.</t>
  </si>
  <si>
    <t>Prices which provide the same Return over Variable Costs between crops - North Central N.D.</t>
  </si>
  <si>
    <t>Mustard</t>
  </si>
  <si>
    <t>Prices which provide the same Return over Variable Costs between crops - South Central N.D.</t>
  </si>
  <si>
    <t>Prices which provide the same Return over Variable Costs between crops - East Central N.D.</t>
  </si>
  <si>
    <t>Prices which provide the same Return over Variable Costs between crops - North East N.D.</t>
  </si>
  <si>
    <t>Prices which provide the same Return over Variable Costs between crops - South East N.D.</t>
  </si>
  <si>
    <t>Prices which provide the same Return over Variable Costs between crops - North Valley N.D.</t>
  </si>
  <si>
    <t>Prices which provide the same Return over Variable Costs between crops - South Valley N.D.</t>
  </si>
  <si>
    <t>Safflower</t>
  </si>
  <si>
    <t>Buckwht</t>
  </si>
  <si>
    <t>Millet</t>
  </si>
  <si>
    <t>Chickpea</t>
  </si>
  <si>
    <t>Rye</t>
  </si>
  <si>
    <t>No price message=1</t>
  </si>
  <si>
    <t>Use 3 dec.places=1</t>
  </si>
  <si>
    <t>&lt;- if 0 then message to enter cash price if no futures market</t>
  </si>
  <si>
    <t>&lt;- if 1 then 3 dec. places in reference crop price section</t>
  </si>
  <si>
    <t>Reference crop 3dec.</t>
  </si>
  <si>
    <t xml:space="preserve">Annual interest rate for variable costs </t>
  </si>
  <si>
    <t>Developed by: Dwight Aakre and Andrew Swenson, NDSU Extension Service</t>
  </si>
  <si>
    <t>CROP COMPARE 2020</t>
  </si>
  <si>
    <r>
      <t xml:space="preserve">averages.  The variable costs are from the </t>
    </r>
    <r>
      <rPr>
        <sz val="10"/>
        <rFont val="Arial"/>
        <family val="2"/>
      </rPr>
      <t>NDSU</t>
    </r>
    <r>
      <rPr>
        <b/>
        <sz val="10"/>
        <rFont val="Arial"/>
        <family val="2"/>
      </rPr>
      <t xml:space="preserve"> 2020</t>
    </r>
    <r>
      <rPr>
        <sz val="10"/>
        <rFont val="Arial"/>
      </rPr>
      <t xml:space="preserve"> projected budgets.  The yields and variable costs</t>
    </r>
  </si>
  <si>
    <t>costs as the base crop are displayed.   The yields per harvested acre are seven year, 2012-2018, olympic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</si>
</sst>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quotePrefix="1"/>
    <xf numFmtId="0" fontId="0" fillId="0" borderId="0" xfId="0" applyFill="1"/>
    <xf numFmtId="0" fontId="0" fillId="0" borderId="0" xfId="0" applyBorder="1"/>
    <xf numFmtId="164" fontId="1" fillId="3" borderId="0" xfId="0" applyNumberFormat="1" applyFont="1" applyFill="1" applyBorder="1"/>
    <xf numFmtId="164" fontId="0" fillId="0" borderId="0" xfId="0" applyNumberFormat="1" applyBorder="1"/>
    <xf numFmtId="0" fontId="0" fillId="4" borderId="0" xfId="0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0" fillId="4" borderId="0" xfId="0" applyFill="1" applyBorder="1" applyAlignment="1" applyProtection="1">
      <alignment horizontal="right"/>
      <protection locked="0"/>
    </xf>
    <xf numFmtId="2" fontId="0" fillId="2" borderId="0" xfId="0" applyNumberFormat="1" applyFill="1" applyBorder="1"/>
    <xf numFmtId="0" fontId="0" fillId="3" borderId="0" xfId="0" applyFill="1" applyBorder="1"/>
    <xf numFmtId="0" fontId="5" fillId="0" borderId="0" xfId="0" quotePrefix="1" applyFont="1" applyBorder="1"/>
    <xf numFmtId="164" fontId="1" fillId="5" borderId="0" xfId="0" applyNumberFormat="1" applyFont="1" applyFill="1" applyBorder="1"/>
    <xf numFmtId="0" fontId="3" fillId="0" borderId="0" xfId="0" applyFont="1" applyBorder="1"/>
    <xf numFmtId="0" fontId="0" fillId="4" borderId="0" xfId="0" applyFill="1"/>
    <xf numFmtId="0" fontId="0" fillId="4" borderId="1" xfId="0" applyFill="1" applyBorder="1" applyAlignment="1" applyProtection="1">
      <protection locked="0"/>
    </xf>
    <xf numFmtId="0" fontId="5" fillId="0" borderId="0" xfId="0" applyFont="1" applyFill="1"/>
    <xf numFmtId="0" fontId="0" fillId="0" borderId="1" xfId="0" applyFill="1" applyBorder="1"/>
    <xf numFmtId="0" fontId="5" fillId="0" borderId="0" xfId="0" applyFont="1" applyFill="1" applyBorder="1"/>
    <xf numFmtId="0" fontId="0" fillId="6" borderId="0" xfId="0" applyFill="1"/>
    <xf numFmtId="0" fontId="5" fillId="0" borderId="0" xfId="0" applyFont="1"/>
    <xf numFmtId="10" fontId="1" fillId="6" borderId="0" xfId="1" applyNumberFormat="1" applyFont="1" applyFill="1"/>
    <xf numFmtId="0" fontId="0" fillId="0" borderId="0" xfId="0" quotePrefix="1" applyFont="1" applyAlignment="1">
      <alignment horizontal="left"/>
    </xf>
    <xf numFmtId="0" fontId="10" fillId="0" borderId="0" xfId="0" applyFont="1" applyAlignment="1"/>
    <xf numFmtId="0" fontId="11" fillId="0" borderId="0" xfId="0" quotePrefix="1" applyFont="1"/>
    <xf numFmtId="165" fontId="0" fillId="0" borderId="0" xfId="0" applyNumberFormat="1" applyBorder="1"/>
    <xf numFmtId="165" fontId="0" fillId="2" borderId="0" xfId="0" applyNumberFormat="1" applyFill="1" applyBorder="1"/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97"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34</xdr:row>
      <xdr:rowOff>57150</xdr:rowOff>
    </xdr:from>
    <xdr:to>
      <xdr:col>11</xdr:col>
      <xdr:colOff>276225</xdr:colOff>
      <xdr:row>61</xdr:row>
      <xdr:rowOff>28575</xdr:rowOff>
    </xdr:to>
    <xdr:pic>
      <xdr:nvPicPr>
        <xdr:cNvPr id="1169" name="Picture 1" descr="ND Map for Budget Regio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29275"/>
          <a:ext cx="630555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workbookViewId="0">
      <selection activeCell="D1" sqref="D1:H1"/>
    </sheetView>
  </sheetViews>
  <sheetFormatPr defaultRowHeight="12.75" x14ac:dyDescent="0.2"/>
  <cols>
    <col min="1" max="1" width="3.140625" style="13" customWidth="1"/>
    <col min="2" max="2" width="9.140625" style="13" customWidth="1"/>
    <col min="3" max="16384" width="9.140625" style="13"/>
  </cols>
  <sheetData>
    <row r="1" spans="2:11" s="11" customFormat="1" ht="18" x14ac:dyDescent="0.25">
      <c r="C1" s="32"/>
      <c r="D1" s="36" t="s">
        <v>91</v>
      </c>
      <c r="E1" s="36"/>
      <c r="F1" s="36"/>
      <c r="G1" s="36"/>
      <c r="H1" s="36"/>
      <c r="I1" s="32"/>
      <c r="J1" s="32"/>
    </row>
    <row r="2" spans="2:11" s="11" customFormat="1" x14ac:dyDescent="0.2">
      <c r="B2" s="31" t="s">
        <v>90</v>
      </c>
      <c r="D2" s="12"/>
      <c r="E2" s="12"/>
      <c r="F2" s="12"/>
    </row>
    <row r="4" spans="2:11" x14ac:dyDescent="0.2">
      <c r="B4" s="14" t="s">
        <v>21</v>
      </c>
      <c r="C4" s="14"/>
      <c r="D4" s="14"/>
      <c r="E4" s="14"/>
      <c r="F4" s="14"/>
      <c r="G4" s="14"/>
      <c r="H4" s="14"/>
      <c r="I4" s="14"/>
      <c r="J4" s="14"/>
    </row>
    <row r="5" spans="2:11" x14ac:dyDescent="0.2">
      <c r="B5" s="16" t="s">
        <v>63</v>
      </c>
      <c r="C5" s="14"/>
      <c r="D5" s="14"/>
      <c r="E5" s="14"/>
      <c r="F5" s="14"/>
      <c r="G5" s="14"/>
      <c r="H5" s="14"/>
      <c r="I5" s="14"/>
      <c r="J5" s="14"/>
    </row>
    <row r="6" spans="2:11" x14ac:dyDescent="0.2">
      <c r="B6" s="13" t="s">
        <v>36</v>
      </c>
    </row>
    <row r="7" spans="2:11" x14ac:dyDescent="0.2">
      <c r="B7" t="s">
        <v>93</v>
      </c>
    </row>
    <row r="8" spans="2:11" x14ac:dyDescent="0.2">
      <c r="B8" t="s">
        <v>92</v>
      </c>
    </row>
    <row r="9" spans="2:11" x14ac:dyDescent="0.2">
      <c r="B9" s="13" t="s">
        <v>37</v>
      </c>
    </row>
    <row r="10" spans="2:11" x14ac:dyDescent="0.2">
      <c r="B10" s="13" t="s">
        <v>38</v>
      </c>
    </row>
    <row r="12" spans="2:11" x14ac:dyDescent="0.2">
      <c r="B12" s="14" t="s">
        <v>22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1" x14ac:dyDescent="0.2">
      <c r="B13" s="13" t="s">
        <v>24</v>
      </c>
    </row>
    <row r="14" spans="2:11" x14ac:dyDescent="0.2">
      <c r="B14" s="13" t="s">
        <v>28</v>
      </c>
    </row>
    <row r="15" spans="2:11" x14ac:dyDescent="0.2">
      <c r="B15" s="13" t="s">
        <v>29</v>
      </c>
    </row>
    <row r="16" spans="2:11" x14ac:dyDescent="0.2">
      <c r="B16" s="13" t="s">
        <v>25</v>
      </c>
    </row>
    <row r="17" spans="2:2" x14ac:dyDescent="0.2">
      <c r="B17" s="13" t="s">
        <v>30</v>
      </c>
    </row>
    <row r="18" spans="2:2" x14ac:dyDescent="0.2">
      <c r="B18" s="13" t="s">
        <v>33</v>
      </c>
    </row>
    <row r="19" spans="2:2" x14ac:dyDescent="0.2">
      <c r="B19" s="13" t="s">
        <v>34</v>
      </c>
    </row>
    <row r="20" spans="2:2" x14ac:dyDescent="0.2">
      <c r="B20" s="13" t="s">
        <v>32</v>
      </c>
    </row>
    <row r="21" spans="2:2" x14ac:dyDescent="0.2">
      <c r="B21" s="13" t="s">
        <v>31</v>
      </c>
    </row>
    <row r="23" spans="2:2" x14ac:dyDescent="0.2">
      <c r="B23" s="13" t="s">
        <v>64</v>
      </c>
    </row>
    <row r="24" spans="2:2" x14ac:dyDescent="0.2">
      <c r="B24" s="13" t="s">
        <v>26</v>
      </c>
    </row>
    <row r="25" spans="2:2" x14ac:dyDescent="0.2">
      <c r="B25" s="13" t="s">
        <v>27</v>
      </c>
    </row>
    <row r="26" spans="2:2" x14ac:dyDescent="0.2">
      <c r="B26" s="13" t="s">
        <v>65</v>
      </c>
    </row>
    <row r="27" spans="2:2" x14ac:dyDescent="0.2">
      <c r="B27" s="13" t="s">
        <v>66</v>
      </c>
    </row>
    <row r="28" spans="2:2" x14ac:dyDescent="0.2">
      <c r="B28" s="13" t="s">
        <v>67</v>
      </c>
    </row>
    <row r="29" spans="2:2" x14ac:dyDescent="0.2">
      <c r="B29" s="13" t="s">
        <v>68</v>
      </c>
    </row>
    <row r="31" spans="2:2" x14ac:dyDescent="0.2">
      <c r="B31" s="13" t="s">
        <v>23</v>
      </c>
    </row>
    <row r="33" spans="5:5" x14ac:dyDescent="0.2">
      <c r="E33" s="15" t="s">
        <v>35</v>
      </c>
    </row>
  </sheetData>
  <sheetProtection algorithmName="SHA-512" hashValue="RY7t363oAClHhuze+EvvO/6OEeC540vRu0dAUOFgrdxccty7EqT20CO/o5z5ie5kbWuv7ZKSuDFPC1v+1IxX4A==" saltValue="f5N53YlcXexBx4dwPkWBFw==" spinCount="100000" sheet="1" objects="1" scenarios="1"/>
  <mergeCells count="1">
    <mergeCell ref="D1:H1"/>
  </mergeCells>
  <phoneticPr fontId="2" type="noConversion"/>
  <pageMargins left="0.75" right="0.2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2"/>
  <sheetViews>
    <sheetView showGridLines="0" workbookViewId="0">
      <pane xSplit="1" topLeftCell="B1" activePane="topRight" state="frozen"/>
      <selection pane="topRight" activeCell="Y1" sqref="Y1:AR1048576"/>
    </sheetView>
  </sheetViews>
  <sheetFormatPr defaultRowHeight="12.75" x14ac:dyDescent="0.2"/>
  <cols>
    <col min="1" max="1" width="13.42578125" customWidth="1"/>
    <col min="2" max="18" width="9.7109375" customWidth="1"/>
    <col min="24" max="24" width="9.140625" customWidth="1"/>
    <col min="25" max="26" width="9.140625" hidden="1" customWidth="1"/>
    <col min="27" max="43" width="8.85546875" hidden="1" customWidth="1"/>
    <col min="44" max="44" width="9.140625" hidden="1" customWidth="1"/>
  </cols>
  <sheetData>
    <row r="1" spans="1:43" x14ac:dyDescent="0.2">
      <c r="A1" s="2" t="s">
        <v>69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9</v>
      </c>
      <c r="Q3" s="3"/>
      <c r="Y3" s="4"/>
      <c r="Z3" s="4"/>
    </row>
    <row r="4" spans="1:43" x14ac:dyDescent="0.2">
      <c r="B4" s="5" t="s">
        <v>40</v>
      </c>
      <c r="C4" s="20" t="str">
        <f>F3</f>
        <v>Durum</v>
      </c>
      <c r="D4" s="5" t="s">
        <v>39</v>
      </c>
      <c r="E4" s="5"/>
      <c r="F4" s="9">
        <v>5.43</v>
      </c>
      <c r="G4" s="33" t="str">
        <f>IF(Y8=1,"","&lt;= enter cash price if no futures market")</f>
        <v>&lt;= enter cash price if no futures market</v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K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Canola</v>
      </c>
      <c r="AH4" t="str">
        <f t="shared" si="0"/>
        <v>Flax</v>
      </c>
      <c r="AI4" t="str">
        <f t="shared" si="0"/>
        <v>Field Pea</v>
      </c>
      <c r="AJ4" t="str">
        <f t="shared" si="0"/>
        <v>Lentils</v>
      </c>
      <c r="AK4" t="str">
        <f t="shared" si="0"/>
        <v>Mustard</v>
      </c>
      <c r="AL4" t="str">
        <f t="shared" ref="AL4:AQ4" si="1">M8</f>
        <v>Safflower</v>
      </c>
      <c r="AM4" t="str">
        <f t="shared" si="1"/>
        <v>Oats</v>
      </c>
      <c r="AN4" t="str">
        <f t="shared" si="1"/>
        <v>Buckwht</v>
      </c>
      <c r="AO4" t="str">
        <f t="shared" si="1"/>
        <v>Chickpea</v>
      </c>
      <c r="AP4" t="str">
        <f t="shared" si="1"/>
        <v>W.Wht</v>
      </c>
      <c r="AQ4" t="str">
        <f t="shared" si="1"/>
        <v>Rye</v>
      </c>
    </row>
    <row r="5" spans="1:43" x14ac:dyDescent="0.2">
      <c r="B5" s="5" t="s">
        <v>44</v>
      </c>
      <c r="C5" s="5"/>
      <c r="D5" s="5"/>
      <c r="E5" s="5"/>
      <c r="F5" s="9">
        <v>0</v>
      </c>
      <c r="G5" s="33" t="str">
        <f>IF(F5&gt;0,"Basis is usually Negative",IF(Y8=1,"","&lt;= enter 0 basis if no futures market"))</f>
        <v>&lt;= enter 0 basis if no futures market</v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Durum</v>
      </c>
      <c r="D6" s="5" t="s">
        <v>42</v>
      </c>
      <c r="E6" s="5"/>
      <c r="F6" s="21">
        <f>F4+F5</f>
        <v>5.43</v>
      </c>
      <c r="G6" s="4"/>
      <c r="Y6" s="4" t="s">
        <v>60</v>
      </c>
      <c r="Z6" s="4"/>
      <c r="AA6">
        <f>IF($F$3=B8,1,0)</f>
        <v>0</v>
      </c>
      <c r="AB6">
        <f t="shared" ref="AB6:AH6" si="2">IF($F$3=C8,1,0)</f>
        <v>1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3">IF($F$3=M8,1,0)</f>
        <v>0</v>
      </c>
      <c r="AM6">
        <f t="shared" si="3"/>
        <v>0</v>
      </c>
      <c r="AN6">
        <f t="shared" si="3"/>
        <v>0</v>
      </c>
      <c r="AO6">
        <f t="shared" si="3"/>
        <v>0</v>
      </c>
      <c r="AP6">
        <f t="shared" si="3"/>
        <v>0</v>
      </c>
      <c r="AQ6">
        <f t="shared" si="3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K7" si="4">IF(AB5+AB6=2,1,0)</f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si="4"/>
        <v>0</v>
      </c>
      <c r="AG7">
        <f t="shared" si="4"/>
        <v>0</v>
      </c>
      <c r="AH7">
        <f t="shared" si="4"/>
        <v>0</v>
      </c>
      <c r="AI7">
        <f t="shared" si="4"/>
        <v>0</v>
      </c>
      <c r="AJ7">
        <f t="shared" si="4"/>
        <v>0</v>
      </c>
      <c r="AK7">
        <f t="shared" si="4"/>
        <v>0</v>
      </c>
      <c r="AL7">
        <f t="shared" ref="AL7:AQ7" si="5">IF(AL5+AL6=2,1,0)</f>
        <v>0</v>
      </c>
      <c r="AM7">
        <f t="shared" si="5"/>
        <v>0</v>
      </c>
      <c r="AN7">
        <f t="shared" si="5"/>
        <v>0</v>
      </c>
      <c r="AO7">
        <f t="shared" si="5"/>
        <v>0</v>
      </c>
      <c r="AP7">
        <f t="shared" si="5"/>
        <v>0</v>
      </c>
      <c r="AQ7">
        <f t="shared" si="5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7</v>
      </c>
      <c r="I8" s="17" t="s">
        <v>8</v>
      </c>
      <c r="J8" s="17" t="s">
        <v>10</v>
      </c>
      <c r="K8" s="17" t="s">
        <v>17</v>
      </c>
      <c r="L8" s="17" t="s">
        <v>72</v>
      </c>
      <c r="M8" s="17" t="s">
        <v>79</v>
      </c>
      <c r="N8" s="17" t="s">
        <v>12</v>
      </c>
      <c r="O8" s="17" t="s">
        <v>80</v>
      </c>
      <c r="P8" s="17" t="s">
        <v>82</v>
      </c>
      <c r="Q8" s="17" t="s">
        <v>62</v>
      </c>
      <c r="R8" s="17" t="s">
        <v>83</v>
      </c>
      <c r="Y8" s="26">
        <f>SUM(AA7:AQ7)</f>
        <v>0</v>
      </c>
      <c r="Z8" s="25" t="s">
        <v>86</v>
      </c>
    </row>
    <row r="9" spans="1:43" x14ac:dyDescent="0.2">
      <c r="A9" s="5" t="s">
        <v>0</v>
      </c>
      <c r="B9" s="8">
        <v>40</v>
      </c>
      <c r="C9" s="8">
        <v>35</v>
      </c>
      <c r="D9" s="8">
        <v>58</v>
      </c>
      <c r="E9" s="8">
        <v>95</v>
      </c>
      <c r="F9" s="8">
        <v>27</v>
      </c>
      <c r="G9" s="8">
        <v>1520</v>
      </c>
      <c r="H9" s="8">
        <v>1730</v>
      </c>
      <c r="I9" s="8">
        <v>21</v>
      </c>
      <c r="J9" s="8">
        <v>33</v>
      </c>
      <c r="K9" s="8">
        <v>1280</v>
      </c>
      <c r="L9" s="8">
        <v>850</v>
      </c>
      <c r="M9" s="8">
        <v>1050</v>
      </c>
      <c r="N9" s="8">
        <v>68</v>
      </c>
      <c r="O9" s="8">
        <v>850</v>
      </c>
      <c r="P9" s="8">
        <v>1400</v>
      </c>
      <c r="Q9" s="8">
        <v>42</v>
      </c>
      <c r="R9" s="8">
        <v>40</v>
      </c>
    </row>
    <row r="10" spans="1:43" x14ac:dyDescent="0.2">
      <c r="A10" s="19" t="s">
        <v>43</v>
      </c>
      <c r="B10" s="6">
        <f>IF($F$3=B8,$F$6,B11/B9)</f>
        <v>4.8028567500000001</v>
      </c>
      <c r="C10" s="6">
        <f t="shared" ref="C10:R10" si="6">IF($F$3=C8,$F$6,C11/C9)</f>
        <v>5.43</v>
      </c>
      <c r="D10" s="6">
        <f t="shared" si="6"/>
        <v>3.1417975862068963</v>
      </c>
      <c r="E10" s="6">
        <f t="shared" si="6"/>
        <v>2.857584842105263</v>
      </c>
      <c r="F10" s="6">
        <f t="shared" si="6"/>
        <v>6.990581851851851</v>
      </c>
      <c r="G10" s="6">
        <f t="shared" si="6"/>
        <v>0.1473025789473684</v>
      </c>
      <c r="H10" s="6">
        <f t="shared" si="6"/>
        <v>0.14574706358381503</v>
      </c>
      <c r="I10" s="6">
        <f t="shared" si="6"/>
        <v>8.0406057142857126</v>
      </c>
      <c r="J10" s="6">
        <f t="shared" si="6"/>
        <v>6.0905318181818169</v>
      </c>
      <c r="K10" s="6">
        <f t="shared" si="6"/>
        <v>0.1484845859375</v>
      </c>
      <c r="L10" s="6">
        <f t="shared" si="6"/>
        <v>0.20243203529411763</v>
      </c>
      <c r="M10" s="6">
        <f t="shared" si="6"/>
        <v>0.17025073333333332</v>
      </c>
      <c r="N10" s="6">
        <f t="shared" si="6"/>
        <v>2.5766154411764703</v>
      </c>
      <c r="O10" s="6">
        <f t="shared" si="6"/>
        <v>0.16971302352941176</v>
      </c>
      <c r="P10" s="6">
        <f t="shared" si="6"/>
        <v>0.18370356428571427</v>
      </c>
      <c r="Q10" s="6">
        <f t="shared" si="6"/>
        <v>4.5188869047619038</v>
      </c>
      <c r="R10" s="6">
        <f t="shared" si="6"/>
        <v>4.0626464999999996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0</v>
      </c>
      <c r="AI10" s="28">
        <v>0</v>
      </c>
      <c r="AJ10" s="28">
        <v>1</v>
      </c>
      <c r="AK10" s="28">
        <v>1</v>
      </c>
      <c r="AL10" s="28">
        <v>1</v>
      </c>
      <c r="AM10" s="28">
        <v>0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7">IF($F$3=B8,B9*B10,$AA$17+B25)</f>
        <v>192.11427</v>
      </c>
      <c r="C11" s="34">
        <f t="shared" si="7"/>
        <v>190.04999999999998</v>
      </c>
      <c r="D11" s="34">
        <f t="shared" si="7"/>
        <v>182.22425999999999</v>
      </c>
      <c r="E11" s="34">
        <f t="shared" si="7"/>
        <v>271.47055999999998</v>
      </c>
      <c r="F11" s="34">
        <f t="shared" si="7"/>
        <v>188.74570999999997</v>
      </c>
      <c r="G11" s="34">
        <f t="shared" si="7"/>
        <v>223.89991999999998</v>
      </c>
      <c r="H11" s="34">
        <f t="shared" si="7"/>
        <v>252.14241999999999</v>
      </c>
      <c r="I11" s="34">
        <f t="shared" si="7"/>
        <v>168.85271999999998</v>
      </c>
      <c r="J11" s="34">
        <f t="shared" si="7"/>
        <v>200.98754999999997</v>
      </c>
      <c r="K11" s="34">
        <f t="shared" si="7"/>
        <v>190.06027</v>
      </c>
      <c r="L11" s="34">
        <f t="shared" si="7"/>
        <v>172.06723</v>
      </c>
      <c r="M11" s="34">
        <f t="shared" si="7"/>
        <v>178.76326999999998</v>
      </c>
      <c r="N11" s="34">
        <f t="shared" si="7"/>
        <v>175.20984999999999</v>
      </c>
      <c r="O11" s="34">
        <f t="shared" si="7"/>
        <v>144.25606999999999</v>
      </c>
      <c r="P11" s="34">
        <f t="shared" si="7"/>
        <v>257.18498999999997</v>
      </c>
      <c r="Q11" s="34">
        <f t="shared" si="7"/>
        <v>189.79324999999997</v>
      </c>
      <c r="R11" s="34">
        <f t="shared" si="7"/>
        <v>162.50585999999998</v>
      </c>
      <c r="Y11" s="27" t="s">
        <v>88</v>
      </c>
      <c r="AA11">
        <f t="shared" ref="AA11:AQ11" si="8">IF(AA6+AA10=2,1,0)</f>
        <v>0</v>
      </c>
      <c r="AB11">
        <f t="shared" si="8"/>
        <v>0</v>
      </c>
      <c r="AC11">
        <f t="shared" si="8"/>
        <v>0</v>
      </c>
      <c r="AD11">
        <f t="shared" si="8"/>
        <v>0</v>
      </c>
      <c r="AE11">
        <f t="shared" si="8"/>
        <v>0</v>
      </c>
      <c r="AF11">
        <f t="shared" si="8"/>
        <v>0</v>
      </c>
      <c r="AG11">
        <f t="shared" si="8"/>
        <v>0</v>
      </c>
      <c r="AH11">
        <f t="shared" si="8"/>
        <v>0</v>
      </c>
      <c r="AI11">
        <f t="shared" si="8"/>
        <v>0</v>
      </c>
      <c r="AJ11">
        <f t="shared" si="8"/>
        <v>0</v>
      </c>
      <c r="AK11">
        <f t="shared" si="8"/>
        <v>0</v>
      </c>
      <c r="AL11">
        <f t="shared" si="8"/>
        <v>0</v>
      </c>
      <c r="AM11">
        <f t="shared" si="8"/>
        <v>0</v>
      </c>
      <c r="AN11">
        <f t="shared" si="8"/>
        <v>0</v>
      </c>
      <c r="AO11">
        <f t="shared" si="8"/>
        <v>0</v>
      </c>
      <c r="AP11">
        <f t="shared" si="8"/>
        <v>0</v>
      </c>
      <c r="AQ11">
        <f t="shared" si="8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15.38</v>
      </c>
      <c r="C14" s="9">
        <v>20.56</v>
      </c>
      <c r="D14" s="9">
        <v>11.14</v>
      </c>
      <c r="E14" s="9">
        <v>61.87</v>
      </c>
      <c r="F14" s="9">
        <v>65.8</v>
      </c>
      <c r="G14" s="9">
        <v>32.549999999999997</v>
      </c>
      <c r="H14" s="9">
        <v>56.5</v>
      </c>
      <c r="I14" s="9">
        <v>14</v>
      </c>
      <c r="J14" s="9">
        <v>42</v>
      </c>
      <c r="K14" s="9">
        <v>21</v>
      </c>
      <c r="L14" s="9">
        <v>21</v>
      </c>
      <c r="M14" s="9">
        <v>8.1</v>
      </c>
      <c r="N14" s="9">
        <v>12.5</v>
      </c>
      <c r="O14" s="9">
        <v>20</v>
      </c>
      <c r="P14" s="9">
        <v>56</v>
      </c>
      <c r="Q14" s="9">
        <v>9</v>
      </c>
      <c r="R14" s="9">
        <v>9.6</v>
      </c>
      <c r="AA14" t="s">
        <v>16</v>
      </c>
    </row>
    <row r="15" spans="1:43" x14ac:dyDescent="0.2">
      <c r="A15" s="5" t="s">
        <v>46</v>
      </c>
      <c r="B15" s="10">
        <v>25.8</v>
      </c>
      <c r="C15" s="10">
        <v>25.8</v>
      </c>
      <c r="D15" s="10">
        <v>24.3</v>
      </c>
      <c r="E15" s="10">
        <v>21</v>
      </c>
      <c r="F15" s="10">
        <v>18</v>
      </c>
      <c r="G15" s="10">
        <v>34</v>
      </c>
      <c r="H15" s="10">
        <v>23.1</v>
      </c>
      <c r="I15" s="10">
        <v>29.2</v>
      </c>
      <c r="J15" s="10">
        <v>35.9</v>
      </c>
      <c r="K15" s="10">
        <v>35.5</v>
      </c>
      <c r="L15" s="10">
        <v>20.2</v>
      </c>
      <c r="M15" s="10">
        <v>22.1</v>
      </c>
      <c r="N15" s="10">
        <v>10.6</v>
      </c>
      <c r="O15" s="10">
        <v>18</v>
      </c>
      <c r="P15" s="10">
        <v>36.299999999999997</v>
      </c>
      <c r="Q15" s="10">
        <v>23</v>
      </c>
      <c r="R15" s="10">
        <v>6.5</v>
      </c>
      <c r="AA15">
        <f t="shared" ref="AA15:AQ15" si="9">IF($F$3=B8,B27,0)</f>
        <v>0</v>
      </c>
      <c r="AB15">
        <f t="shared" si="9"/>
        <v>54.188169999999985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</row>
    <row r="16" spans="1:43" x14ac:dyDescent="0.2">
      <c r="A16" s="5" t="s">
        <v>47</v>
      </c>
      <c r="B16" s="10">
        <v>5</v>
      </c>
      <c r="C16" s="10">
        <v>5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1.5</v>
      </c>
      <c r="K16" s="10">
        <v>16</v>
      </c>
      <c r="L16" s="10">
        <v>0</v>
      </c>
      <c r="M16" s="10">
        <v>18</v>
      </c>
      <c r="N16" s="10">
        <v>0</v>
      </c>
      <c r="O16" s="10">
        <v>0</v>
      </c>
      <c r="P16" s="10">
        <v>36</v>
      </c>
      <c r="Q16" s="10">
        <v>9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0</v>
      </c>
      <c r="I17" s="10">
        <v>0</v>
      </c>
      <c r="J17" s="10">
        <v>6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54.188169999999985</v>
      </c>
    </row>
    <row r="18" spans="1:31" x14ac:dyDescent="0.2">
      <c r="A18" s="5" t="s">
        <v>49</v>
      </c>
      <c r="B18" s="10">
        <v>47.19</v>
      </c>
      <c r="C18" s="10">
        <v>39.909999999999997</v>
      </c>
      <c r="D18" s="10">
        <v>41.8</v>
      </c>
      <c r="E18" s="10">
        <v>60.26</v>
      </c>
      <c r="F18" s="10">
        <v>8.6300000000000008</v>
      </c>
      <c r="G18" s="10">
        <v>33.69</v>
      </c>
      <c r="H18" s="10">
        <v>65.66</v>
      </c>
      <c r="I18" s="10">
        <v>24.95</v>
      </c>
      <c r="J18" s="10">
        <v>9.31</v>
      </c>
      <c r="K18" s="10">
        <v>6.05</v>
      </c>
      <c r="L18" s="10">
        <v>23.17</v>
      </c>
      <c r="M18" s="10">
        <v>21.12</v>
      </c>
      <c r="N18" s="10">
        <v>41.96</v>
      </c>
      <c r="O18" s="10">
        <v>13.47</v>
      </c>
      <c r="P18" s="10">
        <v>14.74</v>
      </c>
      <c r="Q18" s="10">
        <v>50.11</v>
      </c>
      <c r="R18" s="10">
        <v>47.19</v>
      </c>
    </row>
    <row r="19" spans="1:31" x14ac:dyDescent="0.2">
      <c r="A19" s="5" t="s">
        <v>50</v>
      </c>
      <c r="B19" s="10">
        <v>5.5</v>
      </c>
      <c r="C19" s="10">
        <v>6</v>
      </c>
      <c r="D19" s="10">
        <v>5.5</v>
      </c>
      <c r="E19" s="10">
        <v>7.5</v>
      </c>
      <c r="F19" s="10">
        <v>6</v>
      </c>
      <c r="G19" s="10">
        <v>10</v>
      </c>
      <c r="H19" s="10">
        <v>10</v>
      </c>
      <c r="I19" s="10">
        <v>12</v>
      </c>
      <c r="J19" s="10">
        <v>7.5</v>
      </c>
      <c r="K19" s="10">
        <v>9</v>
      </c>
      <c r="L19" s="10">
        <v>13</v>
      </c>
      <c r="M19" s="10">
        <v>17</v>
      </c>
      <c r="N19" s="10">
        <v>12</v>
      </c>
      <c r="O19" s="10">
        <v>6.5</v>
      </c>
      <c r="P19" s="10">
        <v>9.5</v>
      </c>
      <c r="Q19" s="10">
        <v>5.5</v>
      </c>
      <c r="R19" s="10">
        <v>8</v>
      </c>
      <c r="AA19" s="29" t="s">
        <v>89</v>
      </c>
      <c r="AE19" s="30">
        <v>5.3999999999999999E-2</v>
      </c>
    </row>
    <row r="20" spans="1:31" x14ac:dyDescent="0.2">
      <c r="A20" s="5" t="s">
        <v>51</v>
      </c>
      <c r="B20" s="10">
        <v>11.19</v>
      </c>
      <c r="C20" s="10">
        <v>10.92</v>
      </c>
      <c r="D20" s="10">
        <v>12.17</v>
      </c>
      <c r="E20" s="10">
        <v>15.72</v>
      </c>
      <c r="F20" s="10">
        <v>11.06</v>
      </c>
      <c r="G20" s="10">
        <v>12.04</v>
      </c>
      <c r="H20" s="10">
        <v>11.99</v>
      </c>
      <c r="I20" s="10">
        <v>11.74</v>
      </c>
      <c r="J20" s="10">
        <v>12.38</v>
      </c>
      <c r="K20" s="10">
        <v>13.81</v>
      </c>
      <c r="L20" s="10">
        <v>11.6</v>
      </c>
      <c r="M20" s="10">
        <v>10.44</v>
      </c>
      <c r="N20" s="10">
        <v>14.16</v>
      </c>
      <c r="O20" s="10">
        <v>11.17</v>
      </c>
      <c r="P20" s="10">
        <v>14.29</v>
      </c>
      <c r="Q20" s="10">
        <v>11.11</v>
      </c>
      <c r="R20" s="10">
        <v>10.79</v>
      </c>
    </row>
    <row r="21" spans="1:31" x14ac:dyDescent="0.2">
      <c r="A21" s="5" t="s">
        <v>52</v>
      </c>
      <c r="B21" s="10">
        <v>16.239999999999998</v>
      </c>
      <c r="C21" s="10">
        <v>16.100000000000001</v>
      </c>
      <c r="D21" s="10">
        <v>16.760000000000002</v>
      </c>
      <c r="E21" s="10">
        <v>20.12</v>
      </c>
      <c r="F21" s="10">
        <v>16.53</v>
      </c>
      <c r="G21" s="10">
        <v>17.41</v>
      </c>
      <c r="H21" s="10">
        <v>17.5</v>
      </c>
      <c r="I21" s="10">
        <v>18.260000000000002</v>
      </c>
      <c r="J21" s="10">
        <v>18.850000000000001</v>
      </c>
      <c r="K21" s="10">
        <v>21.44</v>
      </c>
      <c r="L21" s="10">
        <v>17.809999999999999</v>
      </c>
      <c r="M21" s="10">
        <v>16.54</v>
      </c>
      <c r="N21" s="10">
        <v>18.62</v>
      </c>
      <c r="O21" s="10">
        <v>17.059999999999999</v>
      </c>
      <c r="P21" s="10">
        <v>22.33</v>
      </c>
      <c r="Q21" s="10">
        <v>16.32</v>
      </c>
      <c r="R21" s="10">
        <v>15.39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17.100000000000001</v>
      </c>
      <c r="F22" s="10">
        <v>0</v>
      </c>
      <c r="G22" s="10">
        <v>4.5599999999999996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8</v>
      </c>
      <c r="C23" s="10">
        <v>8</v>
      </c>
      <c r="D23" s="10">
        <v>8</v>
      </c>
      <c r="E23" s="10">
        <v>8</v>
      </c>
      <c r="F23" s="10">
        <v>5</v>
      </c>
      <c r="G23" s="10">
        <v>16</v>
      </c>
      <c r="H23" s="10">
        <v>8</v>
      </c>
      <c r="I23" s="10">
        <v>1.5</v>
      </c>
      <c r="J23" s="10">
        <v>9.5</v>
      </c>
      <c r="K23" s="10">
        <v>9.5</v>
      </c>
      <c r="L23" s="10">
        <v>8</v>
      </c>
      <c r="M23" s="10">
        <v>8</v>
      </c>
      <c r="N23" s="10">
        <v>8</v>
      </c>
      <c r="O23" s="10">
        <v>1.5</v>
      </c>
      <c r="P23" s="10">
        <v>8.5</v>
      </c>
      <c r="Q23" s="10">
        <v>8</v>
      </c>
      <c r="R23" s="10">
        <v>8</v>
      </c>
    </row>
    <row r="24" spans="1:31" x14ac:dyDescent="0.2">
      <c r="A24" s="5" t="s">
        <v>54</v>
      </c>
      <c r="B24" s="18">
        <f>SUM(B14:B23)*$AE$19*6/12</f>
        <v>3.6260999999999997</v>
      </c>
      <c r="C24" s="18">
        <f t="shared" ref="C24:R24" si="10">SUM(C14:C23)*$AE$19*6/12</f>
        <v>3.5718299999999998</v>
      </c>
      <c r="D24" s="18">
        <f t="shared" si="10"/>
        <v>3.3660899999999998</v>
      </c>
      <c r="E24" s="18">
        <f t="shared" si="10"/>
        <v>5.7123900000000001</v>
      </c>
      <c r="F24" s="18">
        <f t="shared" si="10"/>
        <v>3.5375399999999995</v>
      </c>
      <c r="G24" s="18">
        <f t="shared" si="10"/>
        <v>4.4617500000000003</v>
      </c>
      <c r="H24" s="18">
        <f t="shared" si="10"/>
        <v>5.20425</v>
      </c>
      <c r="I24" s="18">
        <f t="shared" si="10"/>
        <v>3.0145500000000003</v>
      </c>
      <c r="J24" s="18">
        <f t="shared" si="10"/>
        <v>3.8593799999999998</v>
      </c>
      <c r="K24" s="18">
        <f t="shared" si="10"/>
        <v>3.5721000000000003</v>
      </c>
      <c r="L24" s="18">
        <f t="shared" si="10"/>
        <v>3.0990600000000001</v>
      </c>
      <c r="M24" s="18">
        <f t="shared" si="10"/>
        <v>3.2751000000000001</v>
      </c>
      <c r="N24" s="18">
        <f t="shared" si="10"/>
        <v>3.1816800000000001</v>
      </c>
      <c r="O24" s="18">
        <f t="shared" si="10"/>
        <v>2.3679000000000001</v>
      </c>
      <c r="P24" s="18">
        <f t="shared" si="10"/>
        <v>5.3368200000000003</v>
      </c>
      <c r="Q24" s="18">
        <f t="shared" si="10"/>
        <v>3.5650799999999996</v>
      </c>
      <c r="R24" s="18">
        <f t="shared" si="10"/>
        <v>2.8476899999999996</v>
      </c>
    </row>
    <row r="25" spans="1:31" x14ac:dyDescent="0.2">
      <c r="A25" s="5" t="s">
        <v>55</v>
      </c>
      <c r="B25" s="35">
        <f t="shared" ref="B25:L25" si="11">SUM(B14:B24)</f>
        <v>137.92610000000002</v>
      </c>
      <c r="C25" s="35">
        <f t="shared" si="11"/>
        <v>135.86183</v>
      </c>
      <c r="D25" s="35">
        <f t="shared" si="11"/>
        <v>128.03609</v>
      </c>
      <c r="E25" s="35">
        <f t="shared" si="11"/>
        <v>217.28238999999999</v>
      </c>
      <c r="F25" s="35">
        <f t="shared" si="11"/>
        <v>134.55753999999999</v>
      </c>
      <c r="G25" s="35">
        <f t="shared" si="11"/>
        <v>169.71174999999999</v>
      </c>
      <c r="H25" s="35">
        <f t="shared" si="11"/>
        <v>197.95425</v>
      </c>
      <c r="I25" s="35">
        <f t="shared" si="11"/>
        <v>114.66455000000001</v>
      </c>
      <c r="J25" s="35">
        <f t="shared" si="11"/>
        <v>146.79937999999999</v>
      </c>
      <c r="K25" s="35">
        <f t="shared" si="11"/>
        <v>135.87210000000002</v>
      </c>
      <c r="L25" s="35">
        <f t="shared" si="11"/>
        <v>117.87906</v>
      </c>
      <c r="M25" s="35">
        <f t="shared" ref="M25:R25" si="12">SUM(M14:M24)</f>
        <v>124.57510000000001</v>
      </c>
      <c r="N25" s="35">
        <f t="shared" si="12"/>
        <v>121.02168</v>
      </c>
      <c r="O25" s="35">
        <f t="shared" si="12"/>
        <v>90.067900000000009</v>
      </c>
      <c r="P25" s="35">
        <f t="shared" si="12"/>
        <v>202.99682000000001</v>
      </c>
      <c r="Q25" s="35">
        <f t="shared" si="12"/>
        <v>135.60507999999999</v>
      </c>
      <c r="R25" s="35">
        <f t="shared" si="12"/>
        <v>108.31768999999998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L27" si="13">B11-B25</f>
        <v>54.188169999999985</v>
      </c>
      <c r="C27" s="34">
        <f t="shared" si="13"/>
        <v>54.188169999999985</v>
      </c>
      <c r="D27" s="34">
        <f t="shared" si="13"/>
        <v>54.188169999999985</v>
      </c>
      <c r="E27" s="34">
        <f t="shared" si="13"/>
        <v>54.188169999999985</v>
      </c>
      <c r="F27" s="34">
        <f t="shared" si="13"/>
        <v>54.188169999999985</v>
      </c>
      <c r="G27" s="34">
        <f t="shared" si="13"/>
        <v>54.188169999999985</v>
      </c>
      <c r="H27" s="34">
        <f t="shared" si="13"/>
        <v>54.188169999999985</v>
      </c>
      <c r="I27" s="34">
        <f t="shared" si="13"/>
        <v>54.188169999999971</v>
      </c>
      <c r="J27" s="34">
        <f t="shared" si="13"/>
        <v>54.188169999999985</v>
      </c>
      <c r="K27" s="34">
        <f t="shared" si="13"/>
        <v>54.188169999999985</v>
      </c>
      <c r="L27" s="34">
        <f t="shared" si="13"/>
        <v>54.18817</v>
      </c>
      <c r="M27" s="34">
        <f t="shared" ref="M27:R27" si="14">M11-M25</f>
        <v>54.188169999999971</v>
      </c>
      <c r="N27" s="34">
        <f t="shared" si="14"/>
        <v>54.188169999999985</v>
      </c>
      <c r="O27" s="34">
        <f t="shared" si="14"/>
        <v>54.188169999999985</v>
      </c>
      <c r="P27" s="34">
        <f t="shared" si="14"/>
        <v>54.188169999999957</v>
      </c>
      <c r="Q27" s="34">
        <f t="shared" si="14"/>
        <v>54.188169999999985</v>
      </c>
      <c r="R27" s="34">
        <f t="shared" si="14"/>
        <v>54.18817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  <row r="32" spans="1:31" x14ac:dyDescent="0.2">
      <c r="A32" t="s">
        <v>18</v>
      </c>
    </row>
  </sheetData>
  <sheetProtection sheet="1" objects="1" scenarios="1"/>
  <phoneticPr fontId="2" type="noConversion"/>
  <conditionalFormatting sqref="B8:M8">
    <cfRule type="cellIs" dxfId="9" priority="18" stopIfTrue="1" operator="equal">
      <formula>$F$3</formula>
    </cfRule>
  </conditionalFormatting>
  <conditionalFormatting sqref="F7:J7">
    <cfRule type="cellIs" dxfId="8" priority="19" stopIfTrue="1" operator="equal">
      <formula>1</formula>
    </cfRule>
  </conditionalFormatting>
  <conditionalFormatting sqref="M8:R8">
    <cfRule type="cellIs" dxfId="7" priority="14" stopIfTrue="1" operator="equal">
      <formula>$F$3</formula>
    </cfRule>
  </conditionalFormatting>
  <conditionalFormatting sqref="B10">
    <cfRule type="expression" dxfId="6" priority="13">
      <formula>AA10=1</formula>
    </cfRule>
    <cfRule type="expression" dxfId="5" priority="20" stopIfTrue="1">
      <formula>AA6=1</formula>
    </cfRule>
  </conditionalFormatting>
  <conditionalFormatting sqref="F4">
    <cfRule type="expression" dxfId="4" priority="10" stopIfTrue="1">
      <formula>$Y$12=1</formula>
    </cfRule>
  </conditionalFormatting>
  <conditionalFormatting sqref="F5">
    <cfRule type="expression" dxfId="3" priority="9" stopIfTrue="1">
      <formula>$Y$12=1</formula>
    </cfRule>
  </conditionalFormatting>
  <conditionalFormatting sqref="F6">
    <cfRule type="expression" dxfId="2" priority="8" stopIfTrue="1">
      <formula>$Y$12=1</formula>
    </cfRule>
  </conditionalFormatting>
  <conditionalFormatting sqref="C10:R10">
    <cfRule type="expression" dxfId="1" priority="1">
      <formula>AB10=1</formula>
    </cfRule>
    <cfRule type="expression" dxfId="0" priority="2" stopIfTrue="1">
      <formula>AB6=1</formula>
    </cfRule>
  </conditionalFormatting>
  <dataValidations count="1">
    <dataValidation type="list" allowBlank="1" showInputMessage="1" showErrorMessage="1" sqref="F3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0" width="9.7109375" customWidth="1"/>
    <col min="23" max="26" width="9.140625" hidden="1" customWidth="1"/>
    <col min="27" max="35" width="8.85546875" hidden="1" customWidth="1"/>
    <col min="36" max="37" width="9.140625" customWidth="1"/>
  </cols>
  <sheetData>
    <row r="1" spans="1:35" x14ac:dyDescent="0.2">
      <c r="A1" s="2" t="s">
        <v>78</v>
      </c>
      <c r="B1" s="2"/>
      <c r="C1" s="2"/>
      <c r="G1" s="2"/>
      <c r="I1" s="22"/>
      <c r="J1" s="2"/>
    </row>
    <row r="2" spans="1:35" x14ac:dyDescent="0.2">
      <c r="C2" s="2"/>
      <c r="D2" s="2"/>
      <c r="Y2" s="25"/>
      <c r="Z2" s="25"/>
      <c r="AA2" s="4"/>
      <c r="AB2" s="4"/>
    </row>
    <row r="3" spans="1:35" x14ac:dyDescent="0.2">
      <c r="B3" s="22" t="s">
        <v>59</v>
      </c>
      <c r="C3" s="22"/>
      <c r="D3" s="22"/>
      <c r="E3" s="5"/>
      <c r="F3" s="24" t="s">
        <v>2</v>
      </c>
      <c r="Y3" s="4"/>
      <c r="Z3" s="4"/>
    </row>
    <row r="4" spans="1:35" x14ac:dyDescent="0.2">
      <c r="B4" s="5" t="s">
        <v>40</v>
      </c>
      <c r="C4" s="20" t="str">
        <f>F3</f>
        <v>Corn</v>
      </c>
      <c r="D4" s="5" t="s">
        <v>39</v>
      </c>
      <c r="E4" s="5"/>
      <c r="F4" s="9">
        <v>4</v>
      </c>
      <c r="G4" s="33" t="str">
        <f>IF(Y8=1,"","&lt;= enter cash price if no futures market")</f>
        <v/>
      </c>
      <c r="H4" s="15"/>
      <c r="I4" s="15"/>
      <c r="Y4" s="4"/>
      <c r="Z4" s="4"/>
      <c r="AA4" t="str">
        <f t="shared" ref="AA4:AI4" si="0">B8</f>
        <v>S. Wht</v>
      </c>
      <c r="AB4" t="str">
        <f t="shared" si="0"/>
        <v>Barley</v>
      </c>
      <c r="AC4" t="str">
        <f t="shared" si="0"/>
        <v>Corn</v>
      </c>
      <c r="AD4" t="str">
        <f t="shared" si="0"/>
        <v>Soybean</v>
      </c>
      <c r="AE4" t="str">
        <f t="shared" si="0"/>
        <v>Drybeans</v>
      </c>
      <c r="AF4" t="str">
        <f t="shared" si="0"/>
        <v>Oil Snflr</v>
      </c>
      <c r="AG4" t="str">
        <f t="shared" si="0"/>
        <v>Conf Snflr</v>
      </c>
      <c r="AH4" t="str">
        <f t="shared" si="0"/>
        <v>Oats</v>
      </c>
      <c r="AI4" t="str">
        <f t="shared" si="0"/>
        <v>W.Wht</v>
      </c>
    </row>
    <row r="5" spans="1:35" x14ac:dyDescent="0.2">
      <c r="B5" s="5" t="s">
        <v>44</v>
      </c>
      <c r="C5" s="5"/>
      <c r="D5" s="5"/>
      <c r="E5" s="5"/>
      <c r="F5" s="9">
        <v>-0.65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1</v>
      </c>
      <c r="AD5" s="23">
        <v>1</v>
      </c>
      <c r="AE5" s="23">
        <v>0</v>
      </c>
      <c r="AF5" s="23">
        <v>0</v>
      </c>
      <c r="AG5" s="23">
        <v>0</v>
      </c>
      <c r="AH5" s="23">
        <v>1</v>
      </c>
      <c r="AI5" s="23">
        <v>1</v>
      </c>
    </row>
    <row r="6" spans="1:35" x14ac:dyDescent="0.2">
      <c r="B6" s="5" t="s">
        <v>41</v>
      </c>
      <c r="C6" s="20" t="str">
        <f>F3</f>
        <v>Corn</v>
      </c>
      <c r="D6" s="5" t="s">
        <v>42</v>
      </c>
      <c r="E6" s="5"/>
      <c r="F6" s="21">
        <f>F4+F5</f>
        <v>3.35</v>
      </c>
      <c r="G6" s="4"/>
      <c r="Y6" s="4" t="s">
        <v>60</v>
      </c>
      <c r="Z6" s="4"/>
      <c r="AA6">
        <f t="shared" ref="AA6:AI6" si="1">IF($F$3=B8,1,0)</f>
        <v>0</v>
      </c>
      <c r="AB6">
        <f t="shared" si="1"/>
        <v>0</v>
      </c>
      <c r="AC6">
        <f t="shared" si="1"/>
        <v>1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</row>
    <row r="7" spans="1:35" x14ac:dyDescent="0.2">
      <c r="F7" s="4"/>
      <c r="G7" s="4"/>
      <c r="H7" s="4"/>
      <c r="I7" s="4"/>
      <c r="Y7" s="25" t="s">
        <v>84</v>
      </c>
      <c r="Z7" s="4"/>
      <c r="AA7">
        <f>IF(AA5+AA6=2,1,0)</f>
        <v>0</v>
      </c>
      <c r="AB7">
        <f t="shared" ref="AB7:AI7" si="2">IF(AB5+AB6=2,1,0)</f>
        <v>0</v>
      </c>
      <c r="AC7">
        <f t="shared" si="2"/>
        <v>1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</row>
    <row r="8" spans="1:35" x14ac:dyDescent="0.2">
      <c r="A8" s="5"/>
      <c r="B8" s="17" t="s">
        <v>11</v>
      </c>
      <c r="C8" s="17" t="s">
        <v>4</v>
      </c>
      <c r="D8" s="17" t="s">
        <v>2</v>
      </c>
      <c r="E8" s="17" t="s">
        <v>3</v>
      </c>
      <c r="F8" s="17" t="s">
        <v>5</v>
      </c>
      <c r="G8" s="17" t="s">
        <v>6</v>
      </c>
      <c r="H8" s="17" t="s">
        <v>15</v>
      </c>
      <c r="I8" s="17" t="s">
        <v>12</v>
      </c>
      <c r="J8" s="17" t="s">
        <v>62</v>
      </c>
      <c r="Y8" s="26">
        <f>SUM(AA7:AI7)</f>
        <v>1</v>
      </c>
      <c r="Z8" s="25" t="s">
        <v>86</v>
      </c>
    </row>
    <row r="9" spans="1:35" x14ac:dyDescent="0.2">
      <c r="A9" s="5" t="s">
        <v>0</v>
      </c>
      <c r="B9" s="8">
        <v>65</v>
      </c>
      <c r="C9" s="8">
        <v>84</v>
      </c>
      <c r="D9" s="8">
        <v>161</v>
      </c>
      <c r="E9" s="8">
        <v>41</v>
      </c>
      <c r="F9" s="8">
        <v>2050</v>
      </c>
      <c r="G9" s="8">
        <v>2130</v>
      </c>
      <c r="H9" s="8">
        <v>1740</v>
      </c>
      <c r="I9" s="8">
        <v>100</v>
      </c>
      <c r="J9" s="8">
        <v>60</v>
      </c>
    </row>
    <row r="10" spans="1:35" x14ac:dyDescent="0.2">
      <c r="A10" s="19" t="s">
        <v>43</v>
      </c>
      <c r="B10" s="6">
        <f>IF($F$3=B8,$F$6,B11/B9)</f>
        <v>6.0635723076923087</v>
      </c>
      <c r="C10" s="6">
        <f t="shared" ref="C10:J10" si="3">IF($F$3=C8,$F$6,C11/C9)</f>
        <v>4.4115811904761912</v>
      </c>
      <c r="D10" s="6">
        <f t="shared" si="3"/>
        <v>3.35</v>
      </c>
      <c r="E10" s="6">
        <f t="shared" si="3"/>
        <v>8.6653851219512195</v>
      </c>
      <c r="F10" s="6">
        <f t="shared" si="3"/>
        <v>0.22005373658536589</v>
      </c>
      <c r="G10" s="6">
        <f t="shared" si="3"/>
        <v>0.18494215962441315</v>
      </c>
      <c r="H10" s="6">
        <f t="shared" si="3"/>
        <v>0.24132752873563221</v>
      </c>
      <c r="I10" s="6">
        <f t="shared" si="3"/>
        <v>3.4479512000000003</v>
      </c>
      <c r="J10" s="6">
        <f t="shared" si="3"/>
        <v>6.1637185000000008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1</v>
      </c>
      <c r="AF10" s="28">
        <v>1</v>
      </c>
      <c r="AG10" s="28">
        <v>1</v>
      </c>
      <c r="AH10" s="28">
        <v>0</v>
      </c>
      <c r="AI10" s="28">
        <v>0</v>
      </c>
    </row>
    <row r="11" spans="1:35" x14ac:dyDescent="0.2">
      <c r="A11" s="5" t="s">
        <v>1</v>
      </c>
      <c r="B11" s="34">
        <f t="shared" ref="B11:J11" si="4">IF($F$3=B8,B9*B10,$AA$17+B25)</f>
        <v>394.13220000000007</v>
      </c>
      <c r="C11" s="34">
        <f t="shared" si="4"/>
        <v>370.57282000000009</v>
      </c>
      <c r="D11" s="34">
        <f t="shared" si="4"/>
        <v>539.35</v>
      </c>
      <c r="E11" s="34">
        <f t="shared" si="4"/>
        <v>355.28079000000002</v>
      </c>
      <c r="F11" s="34">
        <f t="shared" si="4"/>
        <v>451.11016000000006</v>
      </c>
      <c r="G11" s="34">
        <f t="shared" si="4"/>
        <v>393.92680000000001</v>
      </c>
      <c r="H11" s="34">
        <f t="shared" si="4"/>
        <v>419.90990000000005</v>
      </c>
      <c r="I11" s="34">
        <f t="shared" si="4"/>
        <v>344.79512000000005</v>
      </c>
      <c r="J11" s="34">
        <f t="shared" si="4"/>
        <v>369.82311000000004</v>
      </c>
      <c r="Y11" s="27" t="s">
        <v>88</v>
      </c>
      <c r="AA11">
        <f t="shared" ref="AA11:AI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</row>
    <row r="12" spans="1:3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Y12" s="26">
        <f>SUM(AA11:AI11)</f>
        <v>0</v>
      </c>
      <c r="Z12" s="25" t="s">
        <v>87</v>
      </c>
    </row>
    <row r="13" spans="1:3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Y13" s="4"/>
      <c r="Z13" s="4"/>
    </row>
    <row r="14" spans="1:35" x14ac:dyDescent="0.2">
      <c r="A14" s="5" t="s">
        <v>45</v>
      </c>
      <c r="B14" s="9">
        <v>20.5</v>
      </c>
      <c r="C14" s="9">
        <v>16.5</v>
      </c>
      <c r="D14" s="9">
        <v>100.5</v>
      </c>
      <c r="E14" s="9">
        <v>65.8</v>
      </c>
      <c r="F14" s="9">
        <v>60.23</v>
      </c>
      <c r="G14" s="9">
        <v>37.200000000000003</v>
      </c>
      <c r="H14" s="9">
        <v>55</v>
      </c>
      <c r="I14" s="9">
        <v>12.5</v>
      </c>
      <c r="J14" s="9">
        <v>11.7</v>
      </c>
      <c r="AA14" t="s">
        <v>16</v>
      </c>
    </row>
    <row r="15" spans="1:35" x14ac:dyDescent="0.2">
      <c r="A15" s="5" t="s">
        <v>46</v>
      </c>
      <c r="B15" s="10">
        <v>21</v>
      </c>
      <c r="C15" s="10">
        <v>19.7</v>
      </c>
      <c r="D15" s="10">
        <v>28</v>
      </c>
      <c r="E15" s="10">
        <v>35</v>
      </c>
      <c r="F15" s="10">
        <v>46.9</v>
      </c>
      <c r="G15" s="10">
        <v>27.7</v>
      </c>
      <c r="H15" s="10">
        <v>29.9</v>
      </c>
      <c r="I15" s="10">
        <v>5.4</v>
      </c>
      <c r="J15" s="10">
        <v>24.5</v>
      </c>
      <c r="AA15">
        <f t="shared" ref="AA15:AI15" si="6">IF($F$3=B8,B27,0)</f>
        <v>0</v>
      </c>
      <c r="AB15">
        <f t="shared" si="6"/>
        <v>0</v>
      </c>
      <c r="AC15">
        <f t="shared" si="6"/>
        <v>201.38484000000005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</row>
    <row r="16" spans="1:35" x14ac:dyDescent="0.2">
      <c r="A16" s="5" t="s">
        <v>47</v>
      </c>
      <c r="B16" s="10">
        <v>17</v>
      </c>
      <c r="C16" s="10">
        <v>17</v>
      </c>
      <c r="D16" s="10">
        <v>0</v>
      </c>
      <c r="E16" s="10">
        <v>0</v>
      </c>
      <c r="F16" s="10">
        <v>20</v>
      </c>
      <c r="G16" s="10">
        <v>0</v>
      </c>
      <c r="H16" s="10">
        <v>0</v>
      </c>
      <c r="I16" s="10">
        <v>0</v>
      </c>
      <c r="J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4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AA17">
        <f>SUM(AA15:AI15)</f>
        <v>201.38484000000005</v>
      </c>
    </row>
    <row r="18" spans="1:31" x14ac:dyDescent="0.2">
      <c r="A18" s="5" t="s">
        <v>49</v>
      </c>
      <c r="B18" s="10">
        <v>76.53</v>
      </c>
      <c r="C18" s="10">
        <v>58.69</v>
      </c>
      <c r="D18" s="10">
        <v>97.83</v>
      </c>
      <c r="E18" s="10">
        <v>2.77</v>
      </c>
      <c r="F18" s="10">
        <v>45.66</v>
      </c>
      <c r="G18" s="10">
        <v>47.04</v>
      </c>
      <c r="H18" s="10">
        <v>36.53</v>
      </c>
      <c r="I18" s="10">
        <v>60.3</v>
      </c>
      <c r="J18" s="10">
        <v>69.84</v>
      </c>
    </row>
    <row r="19" spans="1:31" x14ac:dyDescent="0.2">
      <c r="A19" s="5" t="s">
        <v>50</v>
      </c>
      <c r="B19" s="10">
        <v>5</v>
      </c>
      <c r="C19" s="10">
        <v>4</v>
      </c>
      <c r="D19" s="10">
        <v>11</v>
      </c>
      <c r="E19" s="10">
        <v>6</v>
      </c>
      <c r="F19" s="10">
        <v>15</v>
      </c>
      <c r="G19" s="10">
        <v>10</v>
      </c>
      <c r="H19" s="10">
        <v>15</v>
      </c>
      <c r="I19" s="10">
        <v>9.5</v>
      </c>
      <c r="J19" s="10">
        <v>5</v>
      </c>
      <c r="AA19" s="29" t="s">
        <v>89</v>
      </c>
      <c r="AE19" s="30">
        <v>5.3999999999999999E-2</v>
      </c>
    </row>
    <row r="20" spans="1:31" x14ac:dyDescent="0.2">
      <c r="A20" s="5" t="s">
        <v>51</v>
      </c>
      <c r="B20" s="10">
        <v>18.079999999999998</v>
      </c>
      <c r="C20" s="10">
        <v>18.989999999999998</v>
      </c>
      <c r="D20" s="10">
        <v>25.46</v>
      </c>
      <c r="E20" s="10">
        <v>14.92</v>
      </c>
      <c r="F20" s="10">
        <v>16.64</v>
      </c>
      <c r="G20" s="10">
        <v>17.54</v>
      </c>
      <c r="H20" s="10">
        <v>16.88</v>
      </c>
      <c r="I20" s="10">
        <v>20.9</v>
      </c>
      <c r="J20" s="10">
        <v>16.11</v>
      </c>
    </row>
    <row r="21" spans="1:31" x14ac:dyDescent="0.2">
      <c r="A21" s="5" t="s">
        <v>52</v>
      </c>
      <c r="B21" s="10">
        <v>21.57</v>
      </c>
      <c r="C21" s="10">
        <v>21.86</v>
      </c>
      <c r="D21" s="10">
        <v>29.31</v>
      </c>
      <c r="E21" s="10">
        <v>19.86</v>
      </c>
      <c r="F21" s="10">
        <v>22.73</v>
      </c>
      <c r="G21" s="10">
        <v>20.61</v>
      </c>
      <c r="H21" s="10">
        <v>20.25</v>
      </c>
      <c r="I21" s="10">
        <v>23.04</v>
      </c>
      <c r="J21" s="10">
        <v>19.86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28.98</v>
      </c>
      <c r="E22" s="10">
        <v>0</v>
      </c>
      <c r="F22" s="10">
        <v>0</v>
      </c>
      <c r="G22" s="10">
        <v>6.39</v>
      </c>
      <c r="H22" s="10">
        <v>5.22</v>
      </c>
      <c r="I22" s="10">
        <v>0</v>
      </c>
      <c r="J22" s="10">
        <v>0</v>
      </c>
    </row>
    <row r="23" spans="1:31" x14ac:dyDescent="0.2">
      <c r="A23" s="5" t="s">
        <v>53</v>
      </c>
      <c r="B23" s="10">
        <v>8</v>
      </c>
      <c r="C23" s="10">
        <v>8</v>
      </c>
      <c r="D23" s="10">
        <v>8</v>
      </c>
      <c r="E23" s="10">
        <v>1.5</v>
      </c>
      <c r="F23" s="10">
        <v>16</v>
      </c>
      <c r="G23" s="10">
        <v>16</v>
      </c>
      <c r="H23" s="10">
        <v>24</v>
      </c>
      <c r="I23" s="10">
        <v>8</v>
      </c>
      <c r="J23" s="10">
        <v>8</v>
      </c>
    </row>
    <row r="24" spans="1:31" x14ac:dyDescent="0.2">
      <c r="A24" s="5" t="s">
        <v>54</v>
      </c>
      <c r="B24" s="18">
        <f t="shared" ref="B24:J24" si="7">SUM(B14:B23)*$AE$19*6/12</f>
        <v>5.0673599999999999</v>
      </c>
      <c r="C24" s="18">
        <f t="shared" si="7"/>
        <v>4.4479800000000003</v>
      </c>
      <c r="D24" s="18">
        <f t="shared" si="7"/>
        <v>8.8851599999999991</v>
      </c>
      <c r="E24" s="18">
        <f t="shared" si="7"/>
        <v>4.0459499999999986</v>
      </c>
      <c r="F24" s="18">
        <f t="shared" si="7"/>
        <v>6.5653199999999998</v>
      </c>
      <c r="G24" s="18">
        <f t="shared" si="7"/>
        <v>5.0619599999999991</v>
      </c>
      <c r="H24" s="18">
        <f t="shared" si="7"/>
        <v>5.7450599999999996</v>
      </c>
      <c r="I24" s="18">
        <f t="shared" si="7"/>
        <v>3.7702799999999996</v>
      </c>
      <c r="J24" s="18">
        <f t="shared" si="7"/>
        <v>4.4282699999999995</v>
      </c>
    </row>
    <row r="25" spans="1:31" x14ac:dyDescent="0.2">
      <c r="A25" s="5" t="s">
        <v>55</v>
      </c>
      <c r="B25" s="35">
        <f t="shared" ref="B25:J25" si="8">SUM(B14:B24)</f>
        <v>192.74736000000001</v>
      </c>
      <c r="C25" s="35">
        <f t="shared" si="8"/>
        <v>169.18798000000001</v>
      </c>
      <c r="D25" s="35">
        <f t="shared" si="8"/>
        <v>337.96515999999997</v>
      </c>
      <c r="E25" s="35">
        <f t="shared" si="8"/>
        <v>153.89594999999997</v>
      </c>
      <c r="F25" s="35">
        <f t="shared" si="8"/>
        <v>249.72532000000001</v>
      </c>
      <c r="G25" s="35">
        <f t="shared" si="8"/>
        <v>192.54195999999996</v>
      </c>
      <c r="H25" s="35">
        <f t="shared" si="8"/>
        <v>218.52506</v>
      </c>
      <c r="I25" s="35">
        <f t="shared" si="8"/>
        <v>143.41028</v>
      </c>
      <c r="J25" s="35">
        <f t="shared" si="8"/>
        <v>168.43826999999999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</row>
    <row r="27" spans="1:31" x14ac:dyDescent="0.2">
      <c r="A27" s="5" t="s">
        <v>56</v>
      </c>
      <c r="B27" s="34">
        <f t="shared" ref="B27:J27" si="9">B11-B25</f>
        <v>201.38484000000005</v>
      </c>
      <c r="C27" s="34">
        <f t="shared" si="9"/>
        <v>201.38484000000008</v>
      </c>
      <c r="D27" s="34">
        <f t="shared" si="9"/>
        <v>201.38484000000005</v>
      </c>
      <c r="E27" s="34">
        <f t="shared" si="9"/>
        <v>201.38484000000005</v>
      </c>
      <c r="F27" s="34">
        <f t="shared" si="9"/>
        <v>201.38484000000005</v>
      </c>
      <c r="G27" s="34">
        <f t="shared" si="9"/>
        <v>201.38484000000005</v>
      </c>
      <c r="H27" s="34">
        <f t="shared" si="9"/>
        <v>201.38484000000005</v>
      </c>
      <c r="I27" s="34">
        <f t="shared" si="9"/>
        <v>201.38484000000005</v>
      </c>
      <c r="J27" s="34">
        <f t="shared" si="9"/>
        <v>201.38484000000005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J8">
    <cfRule type="cellIs" dxfId="96" priority="7" stopIfTrue="1" operator="equal">
      <formula>$F$3</formula>
    </cfRule>
  </conditionalFormatting>
  <conditionalFormatting sqref="F7:I7">
    <cfRule type="cellIs" dxfId="95" priority="8" stopIfTrue="1" operator="equal">
      <formula>1</formula>
    </cfRule>
  </conditionalFormatting>
  <conditionalFormatting sqref="I10">
    <cfRule type="expression" dxfId="94" priority="6">
      <formula>AH10=1</formula>
    </cfRule>
    <cfRule type="expression" dxfId="93" priority="9" stopIfTrue="1">
      <formula>AH6=1</formula>
    </cfRule>
  </conditionalFormatting>
  <conditionalFormatting sqref="F4">
    <cfRule type="expression" dxfId="92" priority="5" stopIfTrue="1">
      <formula>$Y$12=1</formula>
    </cfRule>
  </conditionalFormatting>
  <conditionalFormatting sqref="F5">
    <cfRule type="expression" dxfId="91" priority="4" stopIfTrue="1">
      <formula>$Y$12=1</formula>
    </cfRule>
  </conditionalFormatting>
  <conditionalFormatting sqref="F6">
    <cfRule type="expression" dxfId="90" priority="3" stopIfTrue="1">
      <formula>$Y$12=1</formula>
    </cfRule>
  </conditionalFormatting>
  <conditionalFormatting sqref="J10">
    <cfRule type="expression" dxfId="89" priority="1">
      <formula>AI10=1</formula>
    </cfRule>
    <cfRule type="expression" dxfId="88" priority="2" stopIfTrue="1">
      <formula>AI6=1</formula>
    </cfRule>
  </conditionalFormatting>
  <conditionalFormatting sqref="B10:H10">
    <cfRule type="expression" dxfId="87" priority="25">
      <formula>AA10=1</formula>
    </cfRule>
    <cfRule type="expression" dxfId="86" priority="26" stopIfTrue="1">
      <formula>AA6=1</formula>
    </cfRule>
  </conditionalFormatting>
  <dataValidations count="1">
    <dataValidation type="list" allowBlank="1" showInputMessage="1" showErrorMessage="1" sqref="F3">
      <formula1>$B$8:$J$8</formula1>
    </dataValidation>
  </dataValidations>
  <pageMargins left="0.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5" width="9.7109375" customWidth="1"/>
    <col min="23" max="26" width="9.140625" hidden="1" customWidth="1"/>
    <col min="27" max="40" width="8.85546875" hidden="1" customWidth="1"/>
    <col min="41" max="41" width="9.140625" hidden="1" customWidth="1"/>
  </cols>
  <sheetData>
    <row r="1" spans="1:40" x14ac:dyDescent="0.2">
      <c r="A1" s="2" t="s">
        <v>77</v>
      </c>
      <c r="B1" s="2"/>
      <c r="C1" s="2"/>
      <c r="G1" s="2"/>
      <c r="J1" s="22"/>
      <c r="O1" s="2"/>
    </row>
    <row r="2" spans="1:40" x14ac:dyDescent="0.2">
      <c r="C2" s="2"/>
      <c r="D2" s="2"/>
      <c r="Y2" s="25"/>
      <c r="Z2" s="25"/>
      <c r="AA2" s="4"/>
      <c r="AB2" s="4"/>
    </row>
    <row r="3" spans="1:40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0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N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W.Wht</v>
      </c>
    </row>
    <row r="5" spans="1:40" x14ac:dyDescent="0.2">
      <c r="B5" s="5" t="s">
        <v>44</v>
      </c>
      <c r="C5" s="5"/>
      <c r="D5" s="5"/>
      <c r="E5" s="5"/>
      <c r="F5" s="9">
        <v>-0.44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1</v>
      </c>
    </row>
    <row r="6" spans="1:40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5.0599999999999996</v>
      </c>
      <c r="G6" s="4"/>
      <c r="Y6" s="4" t="s">
        <v>60</v>
      </c>
      <c r="Z6" s="4"/>
      <c r="AA6">
        <f t="shared" ref="AA6:AN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</row>
    <row r="7" spans="1:40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N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</row>
    <row r="8" spans="1:40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62</v>
      </c>
      <c r="Y8" s="26">
        <f>SUM(AA7:AN7)</f>
        <v>1</v>
      </c>
      <c r="Z8" s="25" t="s">
        <v>86</v>
      </c>
    </row>
    <row r="9" spans="1:40" x14ac:dyDescent="0.2">
      <c r="A9" s="5" t="s">
        <v>0</v>
      </c>
      <c r="B9" s="8">
        <v>62</v>
      </c>
      <c r="C9" s="8">
        <v>59</v>
      </c>
      <c r="D9" s="8">
        <v>74</v>
      </c>
      <c r="E9" s="8">
        <v>138</v>
      </c>
      <c r="F9" s="8">
        <v>36</v>
      </c>
      <c r="G9" s="8">
        <v>1830</v>
      </c>
      <c r="H9" s="8">
        <v>1720</v>
      </c>
      <c r="I9" s="8">
        <v>1200</v>
      </c>
      <c r="J9" s="8">
        <v>1920</v>
      </c>
      <c r="K9" s="8">
        <v>24</v>
      </c>
      <c r="L9" s="8">
        <v>40</v>
      </c>
      <c r="M9" s="8">
        <v>107</v>
      </c>
      <c r="N9" s="8">
        <v>900</v>
      </c>
      <c r="O9" s="8">
        <v>55</v>
      </c>
    </row>
    <row r="10" spans="1:40" x14ac:dyDescent="0.2">
      <c r="A10" s="19" t="s">
        <v>43</v>
      </c>
      <c r="B10" s="6">
        <f>IF($F$3=B8,$F$6,B11/B9)</f>
        <v>5.0599999999999996</v>
      </c>
      <c r="C10" s="6">
        <f t="shared" ref="C10:O10" si="3">IF($F$3=C8,$F$6,C11/C9)</f>
        <v>5.373686101694914</v>
      </c>
      <c r="D10" s="6">
        <f t="shared" si="3"/>
        <v>3.8337944594594591</v>
      </c>
      <c r="E10" s="6">
        <f t="shared" si="3"/>
        <v>3.0659094202898549</v>
      </c>
      <c r="F10" s="6">
        <f t="shared" si="3"/>
        <v>7.4709186111111121</v>
      </c>
      <c r="G10" s="6">
        <f t="shared" si="3"/>
        <v>0.20208455737704917</v>
      </c>
      <c r="H10" s="6">
        <f t="shared" si="3"/>
        <v>0.17565416860465119</v>
      </c>
      <c r="I10" s="6">
        <f t="shared" si="3"/>
        <v>0.2702227416666666</v>
      </c>
      <c r="J10" s="6">
        <f t="shared" si="3"/>
        <v>0.1695364375</v>
      </c>
      <c r="K10" s="6">
        <f t="shared" si="3"/>
        <v>10.403606250000001</v>
      </c>
      <c r="L10" s="6">
        <f t="shared" si="3"/>
        <v>6.5625877500000005</v>
      </c>
      <c r="M10" s="6">
        <f t="shared" si="3"/>
        <v>2.6079297196261688</v>
      </c>
      <c r="N10" s="6">
        <f t="shared" si="3"/>
        <v>0.25075032222222221</v>
      </c>
      <c r="O10" s="6">
        <f t="shared" si="3"/>
        <v>5.1718272727272732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0</v>
      </c>
    </row>
    <row r="11" spans="1:40" x14ac:dyDescent="0.2">
      <c r="A11" s="5" t="s">
        <v>1</v>
      </c>
      <c r="B11" s="34">
        <f t="shared" ref="B11:O11" si="4">IF($F$3=B8,B9*B10,$AA$17+B25)</f>
        <v>313.71999999999997</v>
      </c>
      <c r="C11" s="34">
        <f t="shared" si="4"/>
        <v>317.04747999999995</v>
      </c>
      <c r="D11" s="34">
        <f t="shared" si="4"/>
        <v>283.70078999999998</v>
      </c>
      <c r="E11" s="34">
        <f t="shared" si="4"/>
        <v>423.09549999999996</v>
      </c>
      <c r="F11" s="34">
        <f t="shared" si="4"/>
        <v>268.95307000000003</v>
      </c>
      <c r="G11" s="34">
        <f t="shared" si="4"/>
        <v>369.81473999999997</v>
      </c>
      <c r="H11" s="34">
        <f t="shared" si="4"/>
        <v>302.12517000000003</v>
      </c>
      <c r="I11" s="34">
        <f t="shared" si="4"/>
        <v>324.26728999999995</v>
      </c>
      <c r="J11" s="34">
        <f t="shared" si="4"/>
        <v>325.50995999999998</v>
      </c>
      <c r="K11" s="34">
        <f t="shared" si="4"/>
        <v>249.68655000000001</v>
      </c>
      <c r="L11" s="34">
        <f t="shared" si="4"/>
        <v>262.50351000000001</v>
      </c>
      <c r="M11" s="34">
        <f t="shared" si="4"/>
        <v>279.04848000000004</v>
      </c>
      <c r="N11" s="34">
        <f t="shared" si="4"/>
        <v>225.67528999999999</v>
      </c>
      <c r="O11" s="34">
        <f t="shared" si="4"/>
        <v>284.45050000000003</v>
      </c>
      <c r="Y11" s="27" t="s">
        <v>88</v>
      </c>
      <c r="AA11">
        <f t="shared" ref="AA11:AN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</row>
    <row r="12" spans="1:40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Y12" s="26">
        <f>SUM(AA11:AN11)</f>
        <v>0</v>
      </c>
      <c r="Z12" s="25" t="s">
        <v>87</v>
      </c>
    </row>
    <row r="13" spans="1:40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Y13" s="4"/>
      <c r="Z13" s="4"/>
    </row>
    <row r="14" spans="1:40" x14ac:dyDescent="0.2">
      <c r="A14" s="5" t="s">
        <v>45</v>
      </c>
      <c r="B14" s="9">
        <v>20.5</v>
      </c>
      <c r="C14" s="9">
        <v>23.5</v>
      </c>
      <c r="D14" s="9">
        <v>16.5</v>
      </c>
      <c r="E14" s="9">
        <v>84.74</v>
      </c>
      <c r="F14" s="9">
        <v>65.8</v>
      </c>
      <c r="G14" s="9">
        <v>60.23</v>
      </c>
      <c r="H14" s="9">
        <v>37.200000000000003</v>
      </c>
      <c r="I14" s="9">
        <v>55</v>
      </c>
      <c r="J14" s="9">
        <v>56.5</v>
      </c>
      <c r="K14" s="9">
        <v>17.5</v>
      </c>
      <c r="L14" s="9">
        <v>42</v>
      </c>
      <c r="M14" s="9">
        <v>12.5</v>
      </c>
      <c r="N14" s="9">
        <v>25.2</v>
      </c>
      <c r="O14" s="9">
        <v>11.7</v>
      </c>
      <c r="AA14" t="s">
        <v>16</v>
      </c>
    </row>
    <row r="15" spans="1:40" x14ac:dyDescent="0.2">
      <c r="A15" s="5" t="s">
        <v>46</v>
      </c>
      <c r="B15" s="10">
        <v>22.5</v>
      </c>
      <c r="C15" s="10">
        <v>22.5</v>
      </c>
      <c r="D15" s="10">
        <v>19.7</v>
      </c>
      <c r="E15" s="10">
        <v>27</v>
      </c>
      <c r="F15" s="10">
        <v>28</v>
      </c>
      <c r="G15" s="10">
        <v>46.9</v>
      </c>
      <c r="H15" s="10">
        <v>27.7</v>
      </c>
      <c r="I15" s="10">
        <v>29.9</v>
      </c>
      <c r="J15" s="10">
        <v>23.1</v>
      </c>
      <c r="K15" s="10">
        <v>24.7</v>
      </c>
      <c r="L15" s="10">
        <v>32.299999999999997</v>
      </c>
      <c r="M15" s="10">
        <v>5.4</v>
      </c>
      <c r="N15" s="10">
        <v>14</v>
      </c>
      <c r="O15" s="10">
        <v>24.5</v>
      </c>
      <c r="AA15">
        <f t="shared" ref="AA15:AN15" si="6">IF($F$3=B8,B27,0)</f>
        <v>121.99964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</row>
    <row r="16" spans="1:40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0</v>
      </c>
      <c r="O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AA17">
        <f>SUM(AA15:AN15)</f>
        <v>121.99964</v>
      </c>
    </row>
    <row r="18" spans="1:31" x14ac:dyDescent="0.2">
      <c r="A18" s="5" t="s">
        <v>49</v>
      </c>
      <c r="B18" s="10">
        <v>71.78</v>
      </c>
      <c r="C18" s="10">
        <v>67.77</v>
      </c>
      <c r="D18" s="10">
        <v>49.73</v>
      </c>
      <c r="E18" s="10">
        <v>81.64</v>
      </c>
      <c r="F18" s="10">
        <v>2.4300000000000002</v>
      </c>
      <c r="G18" s="10">
        <v>38.450000000000003</v>
      </c>
      <c r="H18" s="10">
        <v>35.25</v>
      </c>
      <c r="I18" s="10">
        <v>21.24</v>
      </c>
      <c r="J18" s="10">
        <v>65.72</v>
      </c>
      <c r="K18" s="10">
        <v>26.95</v>
      </c>
      <c r="L18" s="10">
        <v>6.59</v>
      </c>
      <c r="M18" s="10">
        <v>64.5</v>
      </c>
      <c r="N18" s="10">
        <v>21.63</v>
      </c>
      <c r="O18" s="10">
        <v>62.42</v>
      </c>
    </row>
    <row r="19" spans="1:31" x14ac:dyDescent="0.2">
      <c r="A19" s="5" t="s">
        <v>50</v>
      </c>
      <c r="B19" s="10">
        <v>7.5</v>
      </c>
      <c r="C19" s="10">
        <v>12</v>
      </c>
      <c r="D19" s="10">
        <v>6.5</v>
      </c>
      <c r="E19" s="10">
        <v>14</v>
      </c>
      <c r="F19" s="10">
        <v>7</v>
      </c>
      <c r="G19" s="10">
        <v>20</v>
      </c>
      <c r="H19" s="10">
        <v>12</v>
      </c>
      <c r="I19" s="10">
        <v>17.5</v>
      </c>
      <c r="J19" s="10">
        <v>10.5</v>
      </c>
      <c r="K19" s="10">
        <v>15</v>
      </c>
      <c r="L19" s="10">
        <v>10</v>
      </c>
      <c r="M19" s="10">
        <v>18</v>
      </c>
      <c r="N19" s="10">
        <v>0</v>
      </c>
      <c r="O19" s="10">
        <v>7</v>
      </c>
      <c r="AA19" s="29" t="s">
        <v>89</v>
      </c>
      <c r="AE19" s="30">
        <v>5.3999999999999999E-2</v>
      </c>
    </row>
    <row r="20" spans="1:31" x14ac:dyDescent="0.2">
      <c r="A20" s="5" t="s">
        <v>51</v>
      </c>
      <c r="B20" s="10">
        <v>17.920000000000002</v>
      </c>
      <c r="C20" s="10">
        <v>17.760000000000002</v>
      </c>
      <c r="D20" s="10">
        <v>18.45</v>
      </c>
      <c r="E20" s="10">
        <v>24.28</v>
      </c>
      <c r="F20" s="10">
        <v>14.65</v>
      </c>
      <c r="G20" s="10">
        <v>16.899999999999999</v>
      </c>
      <c r="H20" s="10">
        <v>16.84</v>
      </c>
      <c r="I20" s="10">
        <v>15.95</v>
      </c>
      <c r="J20" s="10">
        <v>15.04</v>
      </c>
      <c r="K20" s="10">
        <v>16.86</v>
      </c>
      <c r="L20" s="10">
        <v>16.63</v>
      </c>
      <c r="M20" s="10">
        <v>21.28</v>
      </c>
      <c r="N20" s="10">
        <v>13.93</v>
      </c>
      <c r="O20" s="10">
        <v>15.84</v>
      </c>
    </row>
    <row r="21" spans="1:31" x14ac:dyDescent="0.2">
      <c r="A21" s="5" t="s">
        <v>52</v>
      </c>
      <c r="B21" s="10">
        <v>21.48</v>
      </c>
      <c r="C21" s="10">
        <v>21.39</v>
      </c>
      <c r="D21" s="10">
        <v>21.57</v>
      </c>
      <c r="E21" s="10">
        <v>28.68</v>
      </c>
      <c r="F21" s="10">
        <v>19.71</v>
      </c>
      <c r="G21" s="10">
        <v>22.82</v>
      </c>
      <c r="H21" s="10">
        <v>20.239999999999998</v>
      </c>
      <c r="I21" s="10">
        <v>19.760000000000002</v>
      </c>
      <c r="J21" s="10">
        <v>19.3</v>
      </c>
      <c r="K21" s="10">
        <v>21.82</v>
      </c>
      <c r="L21" s="10">
        <v>21.79</v>
      </c>
      <c r="M21" s="10">
        <v>23.24</v>
      </c>
      <c r="N21" s="10">
        <v>18.690000000000001</v>
      </c>
      <c r="O21" s="10">
        <v>19.72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24.84</v>
      </c>
      <c r="F22" s="10">
        <v>0</v>
      </c>
      <c r="G22" s="10">
        <v>0</v>
      </c>
      <c r="H22" s="10">
        <v>5.16</v>
      </c>
      <c r="I22" s="10">
        <v>3.6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31" x14ac:dyDescent="0.2">
      <c r="A23" s="5" t="s">
        <v>53</v>
      </c>
      <c r="B23" s="10">
        <v>8</v>
      </c>
      <c r="C23" s="10">
        <v>8</v>
      </c>
      <c r="D23" s="10">
        <v>8</v>
      </c>
      <c r="E23" s="10">
        <v>8</v>
      </c>
      <c r="F23" s="10">
        <v>1.5</v>
      </c>
      <c r="G23" s="10">
        <v>16</v>
      </c>
      <c r="H23" s="10">
        <v>16</v>
      </c>
      <c r="I23" s="10">
        <v>24</v>
      </c>
      <c r="J23" s="10">
        <v>8</v>
      </c>
      <c r="K23" s="10">
        <v>1.5</v>
      </c>
      <c r="L23" s="10">
        <v>6</v>
      </c>
      <c r="M23" s="10">
        <v>8</v>
      </c>
      <c r="N23" s="10">
        <v>1.5</v>
      </c>
      <c r="O23" s="10">
        <v>8</v>
      </c>
    </row>
    <row r="24" spans="1:31" x14ac:dyDescent="0.2">
      <c r="A24" s="5" t="s">
        <v>54</v>
      </c>
      <c r="B24" s="18">
        <f t="shared" ref="B24:O24" si="7">SUM(B14:B23)*$AE$19*6/12</f>
        <v>5.0403599999999997</v>
      </c>
      <c r="C24" s="18">
        <f t="shared" si="7"/>
        <v>5.1278399999999991</v>
      </c>
      <c r="D24" s="18">
        <f t="shared" si="7"/>
        <v>4.25115</v>
      </c>
      <c r="E24" s="18">
        <f t="shared" si="7"/>
        <v>7.9158599999999986</v>
      </c>
      <c r="F24" s="18">
        <f t="shared" si="7"/>
        <v>3.8634299999999997</v>
      </c>
      <c r="G24" s="18">
        <f t="shared" si="7"/>
        <v>6.5150999999999994</v>
      </c>
      <c r="H24" s="18">
        <f t="shared" si="7"/>
        <v>4.7355300000000007</v>
      </c>
      <c r="I24" s="18">
        <f t="shared" si="7"/>
        <v>5.3176499999999987</v>
      </c>
      <c r="J24" s="18">
        <f t="shared" si="7"/>
        <v>5.35032</v>
      </c>
      <c r="K24" s="18">
        <f t="shared" si="7"/>
        <v>3.3569100000000005</v>
      </c>
      <c r="L24" s="18">
        <f t="shared" si="7"/>
        <v>3.69387</v>
      </c>
      <c r="M24" s="18">
        <f t="shared" si="7"/>
        <v>4.1288400000000003</v>
      </c>
      <c r="N24" s="18">
        <f t="shared" si="7"/>
        <v>2.7256499999999995</v>
      </c>
      <c r="O24" s="18">
        <f t="shared" si="7"/>
        <v>4.2708599999999999</v>
      </c>
    </row>
    <row r="25" spans="1:31" x14ac:dyDescent="0.2">
      <c r="A25" s="5" t="s">
        <v>55</v>
      </c>
      <c r="B25" s="35">
        <f t="shared" ref="B25:O25" si="8">SUM(B14:B24)</f>
        <v>191.72035999999997</v>
      </c>
      <c r="C25" s="35">
        <f t="shared" si="8"/>
        <v>195.04783999999995</v>
      </c>
      <c r="D25" s="35">
        <f t="shared" si="8"/>
        <v>161.70115000000001</v>
      </c>
      <c r="E25" s="35">
        <f t="shared" si="8"/>
        <v>301.09585999999996</v>
      </c>
      <c r="F25" s="35">
        <f t="shared" si="8"/>
        <v>146.95343</v>
      </c>
      <c r="G25" s="35">
        <f t="shared" si="8"/>
        <v>247.81509999999997</v>
      </c>
      <c r="H25" s="35">
        <f t="shared" si="8"/>
        <v>180.12553000000003</v>
      </c>
      <c r="I25" s="35">
        <f t="shared" si="8"/>
        <v>202.26764999999995</v>
      </c>
      <c r="J25" s="35">
        <f t="shared" si="8"/>
        <v>203.51032000000001</v>
      </c>
      <c r="K25" s="35">
        <f t="shared" si="8"/>
        <v>127.68691000000001</v>
      </c>
      <c r="L25" s="35">
        <f t="shared" si="8"/>
        <v>140.50387000000001</v>
      </c>
      <c r="M25" s="35">
        <f t="shared" si="8"/>
        <v>157.04884000000001</v>
      </c>
      <c r="N25" s="35">
        <f t="shared" si="8"/>
        <v>103.67564999999999</v>
      </c>
      <c r="O25" s="35">
        <f t="shared" si="8"/>
        <v>162.45086000000001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31" x14ac:dyDescent="0.2">
      <c r="A27" s="5" t="s">
        <v>56</v>
      </c>
      <c r="B27" s="34">
        <f t="shared" ref="B27:O27" si="9">B11-B25</f>
        <v>121.99964</v>
      </c>
      <c r="C27" s="34">
        <f t="shared" si="9"/>
        <v>121.99964</v>
      </c>
      <c r="D27" s="34">
        <f t="shared" si="9"/>
        <v>121.99963999999997</v>
      </c>
      <c r="E27" s="34">
        <f t="shared" si="9"/>
        <v>121.99964</v>
      </c>
      <c r="F27" s="34">
        <f t="shared" si="9"/>
        <v>121.99964000000003</v>
      </c>
      <c r="G27" s="34">
        <f t="shared" si="9"/>
        <v>121.99964</v>
      </c>
      <c r="H27" s="34">
        <f t="shared" si="9"/>
        <v>121.99964</v>
      </c>
      <c r="I27" s="34">
        <f t="shared" si="9"/>
        <v>121.99964</v>
      </c>
      <c r="J27" s="34">
        <f t="shared" si="9"/>
        <v>121.99963999999997</v>
      </c>
      <c r="K27" s="34">
        <f t="shared" si="9"/>
        <v>121.99964</v>
      </c>
      <c r="L27" s="34">
        <f t="shared" si="9"/>
        <v>121.99964</v>
      </c>
      <c r="M27" s="34">
        <f t="shared" si="9"/>
        <v>121.99964000000003</v>
      </c>
      <c r="N27" s="34">
        <f t="shared" si="9"/>
        <v>121.99964</v>
      </c>
      <c r="O27" s="34">
        <f t="shared" si="9"/>
        <v>121.99964000000003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O8">
    <cfRule type="cellIs" dxfId="85" priority="7" stopIfTrue="1" operator="equal">
      <formula>$F$3</formula>
    </cfRule>
  </conditionalFormatting>
  <conditionalFormatting sqref="F7:J7">
    <cfRule type="cellIs" dxfId="84" priority="8" stopIfTrue="1" operator="equal">
      <formula>1</formula>
    </cfRule>
  </conditionalFormatting>
  <conditionalFormatting sqref="B10:N10">
    <cfRule type="expression" dxfId="83" priority="6">
      <formula>AA10=1</formula>
    </cfRule>
    <cfRule type="expression" dxfId="82" priority="9" stopIfTrue="1">
      <formula>AA6=1</formula>
    </cfRule>
  </conditionalFormatting>
  <conditionalFormatting sqref="F4">
    <cfRule type="expression" dxfId="81" priority="5" stopIfTrue="1">
      <formula>$Y$12=1</formula>
    </cfRule>
  </conditionalFormatting>
  <conditionalFormatting sqref="F5">
    <cfRule type="expression" dxfId="80" priority="4" stopIfTrue="1">
      <formula>$Y$12=1</formula>
    </cfRule>
  </conditionalFormatting>
  <conditionalFormatting sqref="F6">
    <cfRule type="expression" dxfId="79" priority="3" stopIfTrue="1">
      <formula>$Y$12=1</formula>
    </cfRule>
  </conditionalFormatting>
  <conditionalFormatting sqref="O10">
    <cfRule type="expression" dxfId="78" priority="1">
      <formula>AN10=1</formula>
    </cfRule>
    <cfRule type="expression" dxfId="77" priority="2" stopIfTrue="1">
      <formula>AN6=1</formula>
    </cfRule>
  </conditionalFormatting>
  <dataValidations count="1">
    <dataValidation type="list" allowBlank="1" showInputMessage="1" showErrorMessage="1" sqref="F3">
      <formula1>$B$8:$O$8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6" width="9.7109375" customWidth="1"/>
    <col min="24" max="24" width="9.140625" customWidth="1"/>
    <col min="25" max="26" width="9.140625" hidden="1" customWidth="1"/>
    <col min="27" max="41" width="8.85546875" hidden="1" customWidth="1"/>
    <col min="42" max="42" width="9.140625" hidden="1" customWidth="1"/>
  </cols>
  <sheetData>
    <row r="1" spans="1:41" x14ac:dyDescent="0.2">
      <c r="A1" s="2" t="s">
        <v>76</v>
      </c>
      <c r="B1" s="2"/>
      <c r="C1" s="2"/>
      <c r="G1" s="2"/>
      <c r="J1" s="22"/>
      <c r="P1" s="2"/>
    </row>
    <row r="2" spans="1:41" x14ac:dyDescent="0.2">
      <c r="C2" s="2"/>
      <c r="D2" s="2"/>
      <c r="Y2" s="25"/>
      <c r="Z2" s="25"/>
      <c r="AA2" s="4"/>
      <c r="AB2" s="4"/>
    </row>
    <row r="3" spans="1:41" x14ac:dyDescent="0.2">
      <c r="B3" s="22" t="s">
        <v>59</v>
      </c>
      <c r="C3" s="22"/>
      <c r="D3" s="22"/>
      <c r="E3" s="5"/>
      <c r="F3" s="24" t="s">
        <v>3</v>
      </c>
      <c r="Y3" s="4"/>
      <c r="Z3" s="4"/>
    </row>
    <row r="4" spans="1:41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9.58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O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Buckwht</v>
      </c>
      <c r="AN4" t="str">
        <f t="shared" si="0"/>
        <v>Millet</v>
      </c>
      <c r="AO4" t="str">
        <f t="shared" si="0"/>
        <v>W.Wht</v>
      </c>
    </row>
    <row r="5" spans="1:41" x14ac:dyDescent="0.2">
      <c r="B5" s="5" t="s">
        <v>44</v>
      </c>
      <c r="C5" s="5"/>
      <c r="D5" s="5"/>
      <c r="E5" s="5"/>
      <c r="F5" s="9">
        <v>-1.3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1</v>
      </c>
    </row>
    <row r="6" spans="1:41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8.2799999999999994</v>
      </c>
      <c r="G6" s="4"/>
      <c r="Y6" s="4" t="s">
        <v>60</v>
      </c>
      <c r="Z6" s="4"/>
      <c r="AA6">
        <f t="shared" ref="AA6:AO6" si="1">IF($F$3=B8,1,0)</f>
        <v>0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</row>
    <row r="7" spans="1:41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O7" si="2">IF(AB5+AB6=2,1,0)</f>
        <v>0</v>
      </c>
      <c r="AC7">
        <f t="shared" si="2"/>
        <v>0</v>
      </c>
      <c r="AD7">
        <f t="shared" si="2"/>
        <v>0</v>
      </c>
      <c r="AE7">
        <f t="shared" si="2"/>
        <v>1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</row>
    <row r="8" spans="1:41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80</v>
      </c>
      <c r="O8" s="17" t="s">
        <v>81</v>
      </c>
      <c r="P8" s="17" t="s">
        <v>62</v>
      </c>
      <c r="Y8" s="26">
        <f>SUM(AA7:AO7)</f>
        <v>1</v>
      </c>
      <c r="Z8" s="25" t="s">
        <v>86</v>
      </c>
    </row>
    <row r="9" spans="1:41" x14ac:dyDescent="0.2">
      <c r="A9" s="5" t="s">
        <v>0</v>
      </c>
      <c r="B9" s="8">
        <v>60</v>
      </c>
      <c r="C9" s="8">
        <v>53</v>
      </c>
      <c r="D9" s="8">
        <v>76</v>
      </c>
      <c r="E9" s="8">
        <v>158</v>
      </c>
      <c r="F9" s="8">
        <v>40</v>
      </c>
      <c r="G9" s="8">
        <v>1980</v>
      </c>
      <c r="H9" s="8">
        <v>1640</v>
      </c>
      <c r="I9" s="8">
        <v>1640</v>
      </c>
      <c r="J9" s="8">
        <v>1750</v>
      </c>
      <c r="K9" s="8">
        <v>24</v>
      </c>
      <c r="L9" s="8">
        <v>40</v>
      </c>
      <c r="M9" s="8">
        <v>82</v>
      </c>
      <c r="N9" s="8">
        <v>950</v>
      </c>
      <c r="O9" s="8">
        <v>1800</v>
      </c>
      <c r="P9" s="8">
        <v>58</v>
      </c>
    </row>
    <row r="10" spans="1:41" x14ac:dyDescent="0.2">
      <c r="A10" s="19" t="s">
        <v>43</v>
      </c>
      <c r="B10" s="6">
        <f>IF($F$3=B8,$F$6,B11/B9)</f>
        <v>5.8650719999999996</v>
      </c>
      <c r="C10" s="6">
        <f t="shared" ref="C10:P10" si="3">IF($F$3=C8,$F$6,C11/C9)</f>
        <v>6.5840911320754723</v>
      </c>
      <c r="D10" s="6">
        <f t="shared" si="3"/>
        <v>4.3665431578947365</v>
      </c>
      <c r="E10" s="6">
        <f t="shared" si="3"/>
        <v>3.1909975316455692</v>
      </c>
      <c r="F10" s="6">
        <f t="shared" si="3"/>
        <v>8.2799999999999994</v>
      </c>
      <c r="G10" s="6">
        <f t="shared" si="3"/>
        <v>0.21329062626262624</v>
      </c>
      <c r="H10" s="6">
        <f t="shared" si="3"/>
        <v>0.21011085975609758</v>
      </c>
      <c r="I10" s="6">
        <f t="shared" si="3"/>
        <v>0.23600503658536587</v>
      </c>
      <c r="J10" s="6">
        <f t="shared" si="3"/>
        <v>0.21040747428571427</v>
      </c>
      <c r="K10" s="6">
        <f t="shared" si="3"/>
        <v>12.568027916666667</v>
      </c>
      <c r="L10" s="6">
        <f t="shared" si="3"/>
        <v>7.9251715000000003</v>
      </c>
      <c r="M10" s="6">
        <f t="shared" si="3"/>
        <v>3.6265962195121952</v>
      </c>
      <c r="N10" s="6">
        <f t="shared" si="3"/>
        <v>0.28389814736842106</v>
      </c>
      <c r="O10" s="6">
        <f t="shared" si="3"/>
        <v>0.14443197222222223</v>
      </c>
      <c r="P10" s="6">
        <f t="shared" si="3"/>
        <v>5.8431465517241383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0</v>
      </c>
    </row>
    <row r="11" spans="1:41" x14ac:dyDescent="0.2">
      <c r="A11" s="5" t="s">
        <v>1</v>
      </c>
      <c r="B11" s="34">
        <f t="shared" ref="B11:P11" si="4">IF($F$3=B8,B9*B10,$AA$17+B25)</f>
        <v>351.90431999999998</v>
      </c>
      <c r="C11" s="34">
        <f t="shared" si="4"/>
        <v>348.95683000000002</v>
      </c>
      <c r="D11" s="34">
        <f t="shared" si="4"/>
        <v>331.85728</v>
      </c>
      <c r="E11" s="34">
        <f t="shared" si="4"/>
        <v>504.17760999999996</v>
      </c>
      <c r="F11" s="34">
        <f t="shared" si="4"/>
        <v>331.2</v>
      </c>
      <c r="G11" s="34">
        <f t="shared" si="4"/>
        <v>422.31543999999997</v>
      </c>
      <c r="H11" s="34">
        <f t="shared" si="4"/>
        <v>344.58181000000002</v>
      </c>
      <c r="I11" s="34">
        <f t="shared" si="4"/>
        <v>387.04826000000003</v>
      </c>
      <c r="J11" s="34">
        <f t="shared" si="4"/>
        <v>368.21307999999999</v>
      </c>
      <c r="K11" s="34">
        <f t="shared" si="4"/>
        <v>301.63267000000002</v>
      </c>
      <c r="L11" s="34">
        <f t="shared" si="4"/>
        <v>317.00686000000002</v>
      </c>
      <c r="M11" s="34">
        <f t="shared" si="4"/>
        <v>297.38089000000002</v>
      </c>
      <c r="N11" s="34">
        <f t="shared" si="4"/>
        <v>269.70323999999999</v>
      </c>
      <c r="O11" s="34">
        <f t="shared" si="4"/>
        <v>259.97755000000001</v>
      </c>
      <c r="P11" s="34">
        <f t="shared" si="4"/>
        <v>338.90250000000003</v>
      </c>
      <c r="Y11" s="27" t="s">
        <v>88</v>
      </c>
      <c r="AA11">
        <f t="shared" ref="AA11:AO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</row>
    <row r="12" spans="1:41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Y12" s="26">
        <f>SUM(AA11:AO11)</f>
        <v>0</v>
      </c>
      <c r="Z12" s="25" t="s">
        <v>87</v>
      </c>
    </row>
    <row r="13" spans="1:41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Y13" s="4"/>
      <c r="Z13" s="4"/>
    </row>
    <row r="14" spans="1:41" x14ac:dyDescent="0.2">
      <c r="A14" s="5" t="s">
        <v>45</v>
      </c>
      <c r="B14" s="9">
        <v>17.940000000000001</v>
      </c>
      <c r="C14" s="9">
        <v>23.5</v>
      </c>
      <c r="D14" s="9">
        <v>16.5</v>
      </c>
      <c r="E14" s="9">
        <v>100.5</v>
      </c>
      <c r="F14" s="9">
        <v>65.8</v>
      </c>
      <c r="G14" s="9">
        <v>60.23</v>
      </c>
      <c r="H14" s="9">
        <v>34.1</v>
      </c>
      <c r="I14" s="9">
        <v>52.25</v>
      </c>
      <c r="J14" s="9">
        <v>56.5</v>
      </c>
      <c r="K14" s="9">
        <v>17.5</v>
      </c>
      <c r="L14" s="9">
        <v>42</v>
      </c>
      <c r="M14" s="9">
        <v>12.5</v>
      </c>
      <c r="N14" s="9">
        <v>20</v>
      </c>
      <c r="O14" s="9">
        <v>8.75</v>
      </c>
      <c r="P14" s="9">
        <v>10.8</v>
      </c>
      <c r="AA14" t="s">
        <v>16</v>
      </c>
    </row>
    <row r="15" spans="1:41" x14ac:dyDescent="0.2">
      <c r="A15" s="5" t="s">
        <v>46</v>
      </c>
      <c r="B15" s="10">
        <v>21</v>
      </c>
      <c r="C15" s="10">
        <v>21</v>
      </c>
      <c r="D15" s="10">
        <v>19.7</v>
      </c>
      <c r="E15" s="10">
        <v>28</v>
      </c>
      <c r="F15" s="10">
        <v>35</v>
      </c>
      <c r="G15" s="10">
        <v>46.9</v>
      </c>
      <c r="H15" s="10">
        <v>27.7</v>
      </c>
      <c r="I15" s="10">
        <v>29.9</v>
      </c>
      <c r="J15" s="10">
        <v>23.1</v>
      </c>
      <c r="K15" s="10">
        <v>24.7</v>
      </c>
      <c r="L15" s="10">
        <v>32.299999999999997</v>
      </c>
      <c r="M15" s="10">
        <v>5.4</v>
      </c>
      <c r="N15" s="10">
        <v>11.8</v>
      </c>
      <c r="O15" s="10">
        <v>3.4</v>
      </c>
      <c r="P15" s="10">
        <v>24.5</v>
      </c>
      <c r="AA15">
        <f t="shared" ref="AA15:AO15" si="6">IF($F$3=B8,B27,0)</f>
        <v>0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178.36186000000001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</row>
    <row r="16" spans="1:41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AA17">
        <f>SUM(AA15:AO15)</f>
        <v>178.36186000000001</v>
      </c>
    </row>
    <row r="18" spans="1:31" x14ac:dyDescent="0.2">
      <c r="A18" s="5" t="s">
        <v>49</v>
      </c>
      <c r="B18" s="10">
        <v>69.84</v>
      </c>
      <c r="C18" s="10">
        <v>60.49</v>
      </c>
      <c r="D18" s="10">
        <v>52.11</v>
      </c>
      <c r="E18" s="10">
        <v>95.82</v>
      </c>
      <c r="F18" s="10">
        <v>2.7</v>
      </c>
      <c r="G18" s="10">
        <v>43.65</v>
      </c>
      <c r="H18" s="10">
        <v>33.840000000000003</v>
      </c>
      <c r="I18" s="10">
        <v>33.840000000000003</v>
      </c>
      <c r="J18" s="10">
        <v>60.27</v>
      </c>
      <c r="K18" s="10">
        <v>27.69</v>
      </c>
      <c r="L18" s="10">
        <v>6.59</v>
      </c>
      <c r="M18" s="10">
        <v>47.58</v>
      </c>
      <c r="N18" s="10">
        <v>14.14</v>
      </c>
      <c r="O18" s="10">
        <v>23.72</v>
      </c>
      <c r="P18" s="10">
        <v>67.17</v>
      </c>
    </row>
    <row r="19" spans="1:31" x14ac:dyDescent="0.2">
      <c r="A19" s="5" t="s">
        <v>50</v>
      </c>
      <c r="B19" s="10">
        <v>5</v>
      </c>
      <c r="C19" s="10">
        <v>6.5</v>
      </c>
      <c r="D19" s="10">
        <v>5</v>
      </c>
      <c r="E19" s="10">
        <v>11</v>
      </c>
      <c r="F19" s="10">
        <v>5</v>
      </c>
      <c r="G19" s="10">
        <v>12</v>
      </c>
      <c r="H19" s="10">
        <v>8.5</v>
      </c>
      <c r="I19" s="10">
        <v>16.5</v>
      </c>
      <c r="J19" s="10">
        <v>8</v>
      </c>
      <c r="K19" s="10">
        <v>12.5</v>
      </c>
      <c r="L19" s="10">
        <v>7</v>
      </c>
      <c r="M19" s="10">
        <v>9</v>
      </c>
      <c r="N19" s="10">
        <v>9.5</v>
      </c>
      <c r="O19" s="10">
        <v>6</v>
      </c>
      <c r="P19" s="10">
        <v>5</v>
      </c>
      <c r="AA19" s="29" t="s">
        <v>89</v>
      </c>
      <c r="AE19" s="30">
        <v>5.3999999999999999E-2</v>
      </c>
    </row>
    <row r="20" spans="1:31" x14ac:dyDescent="0.2">
      <c r="A20" s="5" t="s">
        <v>51</v>
      </c>
      <c r="B20" s="10">
        <v>16.260000000000002</v>
      </c>
      <c r="C20" s="10">
        <v>15.88</v>
      </c>
      <c r="D20" s="10">
        <v>17</v>
      </c>
      <c r="E20" s="10">
        <v>23.75</v>
      </c>
      <c r="F20" s="10">
        <v>12.82</v>
      </c>
      <c r="G20" s="10">
        <v>17.760000000000002</v>
      </c>
      <c r="H20" s="10">
        <v>17.3</v>
      </c>
      <c r="I20" s="10">
        <v>17.3</v>
      </c>
      <c r="J20" s="10">
        <v>15.46</v>
      </c>
      <c r="K20" s="10">
        <v>15.3</v>
      </c>
      <c r="L20" s="10">
        <v>16.09</v>
      </c>
      <c r="M20" s="10">
        <v>18.37</v>
      </c>
      <c r="N20" s="10">
        <v>13.34</v>
      </c>
      <c r="O20" s="10">
        <v>15.89</v>
      </c>
      <c r="P20" s="10">
        <v>13.85</v>
      </c>
    </row>
    <row r="21" spans="1:31" x14ac:dyDescent="0.2">
      <c r="A21" s="5" t="s">
        <v>52</v>
      </c>
      <c r="B21" s="10">
        <v>20.440000000000001</v>
      </c>
      <c r="C21" s="10">
        <v>20.239999999999998</v>
      </c>
      <c r="D21" s="10">
        <v>20.65</v>
      </c>
      <c r="E21" s="10">
        <v>28.24</v>
      </c>
      <c r="F21" s="10">
        <v>18.5</v>
      </c>
      <c r="G21" s="10">
        <v>24</v>
      </c>
      <c r="H21" s="10">
        <v>20.99</v>
      </c>
      <c r="I21" s="10">
        <v>20.99</v>
      </c>
      <c r="J21" s="10">
        <v>20.03</v>
      </c>
      <c r="K21" s="10">
        <v>20.84</v>
      </c>
      <c r="L21" s="10">
        <v>21.52</v>
      </c>
      <c r="M21" s="10">
        <v>21.54</v>
      </c>
      <c r="N21" s="10">
        <v>18.66</v>
      </c>
      <c r="O21" s="10">
        <v>20.21</v>
      </c>
      <c r="P21" s="10">
        <v>18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28.44</v>
      </c>
      <c r="F22" s="10">
        <v>0</v>
      </c>
      <c r="G22" s="10">
        <v>0</v>
      </c>
      <c r="H22" s="10">
        <v>4.92</v>
      </c>
      <c r="I22" s="10">
        <v>4.92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13</v>
      </c>
      <c r="H23" s="10">
        <v>9.5</v>
      </c>
      <c r="I23" s="10">
        <v>17.5</v>
      </c>
      <c r="J23" s="10">
        <v>1.5</v>
      </c>
      <c r="K23" s="10">
        <v>1.5</v>
      </c>
      <c r="L23" s="10">
        <v>9.5</v>
      </c>
      <c r="M23" s="10">
        <v>1.5</v>
      </c>
      <c r="N23" s="10">
        <v>1.5</v>
      </c>
      <c r="O23" s="10">
        <v>1.5</v>
      </c>
      <c r="P23" s="10">
        <v>8</v>
      </c>
    </row>
    <row r="24" spans="1:31" x14ac:dyDescent="0.2">
      <c r="A24" s="5" t="s">
        <v>54</v>
      </c>
      <c r="B24" s="18">
        <f t="shared" ref="B24:P24" si="7">SUM(B14:B23)*$AE$19*6/12</f>
        <v>4.5624599999999997</v>
      </c>
      <c r="C24" s="18">
        <f t="shared" si="7"/>
        <v>4.4849700000000006</v>
      </c>
      <c r="D24" s="18">
        <f t="shared" si="7"/>
        <v>4.0354200000000002</v>
      </c>
      <c r="E24" s="18">
        <f t="shared" si="7"/>
        <v>8.5657499999999995</v>
      </c>
      <c r="F24" s="18">
        <f t="shared" si="7"/>
        <v>4.0181399999999998</v>
      </c>
      <c r="G24" s="18">
        <f t="shared" si="7"/>
        <v>6.4135799999999996</v>
      </c>
      <c r="H24" s="18">
        <f t="shared" si="7"/>
        <v>4.3699500000000002</v>
      </c>
      <c r="I24" s="18">
        <f t="shared" si="7"/>
        <v>5.4864000000000006</v>
      </c>
      <c r="J24" s="18">
        <f t="shared" si="7"/>
        <v>4.9912200000000002</v>
      </c>
      <c r="K24" s="18">
        <f t="shared" si="7"/>
        <v>3.2408100000000002</v>
      </c>
      <c r="L24" s="18">
        <f t="shared" si="7"/>
        <v>3.645</v>
      </c>
      <c r="M24" s="18">
        <f t="shared" si="7"/>
        <v>3.1290299999999998</v>
      </c>
      <c r="N24" s="18">
        <f t="shared" si="7"/>
        <v>2.4013800000000001</v>
      </c>
      <c r="O24" s="18">
        <f t="shared" si="7"/>
        <v>2.1456900000000001</v>
      </c>
      <c r="P24" s="18">
        <f t="shared" si="7"/>
        <v>4.2206399999999995</v>
      </c>
    </row>
    <row r="25" spans="1:31" x14ac:dyDescent="0.2">
      <c r="A25" s="5" t="s">
        <v>55</v>
      </c>
      <c r="B25" s="35">
        <f t="shared" ref="B25:P25" si="8">SUM(B14:B24)</f>
        <v>173.54245999999998</v>
      </c>
      <c r="C25" s="35">
        <f t="shared" si="8"/>
        <v>170.59497000000002</v>
      </c>
      <c r="D25" s="35">
        <f t="shared" si="8"/>
        <v>153.49542</v>
      </c>
      <c r="E25" s="35">
        <f t="shared" si="8"/>
        <v>325.81574999999998</v>
      </c>
      <c r="F25" s="35">
        <f t="shared" si="8"/>
        <v>152.83813999999998</v>
      </c>
      <c r="G25" s="35">
        <f t="shared" si="8"/>
        <v>243.95357999999999</v>
      </c>
      <c r="H25" s="35">
        <f t="shared" si="8"/>
        <v>166.21994999999998</v>
      </c>
      <c r="I25" s="35">
        <f t="shared" si="8"/>
        <v>208.68640000000002</v>
      </c>
      <c r="J25" s="35">
        <f t="shared" si="8"/>
        <v>189.85122000000001</v>
      </c>
      <c r="K25" s="35">
        <f t="shared" si="8"/>
        <v>123.27081</v>
      </c>
      <c r="L25" s="35">
        <f t="shared" si="8"/>
        <v>138.64500000000001</v>
      </c>
      <c r="M25" s="35">
        <f t="shared" si="8"/>
        <v>119.01902999999999</v>
      </c>
      <c r="N25" s="35">
        <f t="shared" si="8"/>
        <v>91.341380000000001</v>
      </c>
      <c r="O25" s="35">
        <f t="shared" si="8"/>
        <v>81.615690000000001</v>
      </c>
      <c r="P25" s="35">
        <f t="shared" si="8"/>
        <v>160.54064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31" x14ac:dyDescent="0.2">
      <c r="A27" s="5" t="s">
        <v>56</v>
      </c>
      <c r="B27" s="34">
        <f t="shared" ref="B27:P27" si="9">B11-B25</f>
        <v>178.36186000000001</v>
      </c>
      <c r="C27" s="34">
        <f t="shared" si="9"/>
        <v>178.36186000000001</v>
      </c>
      <c r="D27" s="34">
        <f t="shared" si="9"/>
        <v>178.36186000000001</v>
      </c>
      <c r="E27" s="34">
        <f t="shared" si="9"/>
        <v>178.36185999999998</v>
      </c>
      <c r="F27" s="34">
        <f t="shared" si="9"/>
        <v>178.36186000000001</v>
      </c>
      <c r="G27" s="34">
        <f t="shared" si="9"/>
        <v>178.36185999999998</v>
      </c>
      <c r="H27" s="34">
        <f t="shared" si="9"/>
        <v>178.36186000000004</v>
      </c>
      <c r="I27" s="34">
        <f t="shared" si="9"/>
        <v>178.36186000000001</v>
      </c>
      <c r="J27" s="34">
        <f t="shared" si="9"/>
        <v>178.36185999999998</v>
      </c>
      <c r="K27" s="34">
        <f t="shared" si="9"/>
        <v>178.36186000000004</v>
      </c>
      <c r="L27" s="34">
        <f t="shared" si="9"/>
        <v>178.36186000000001</v>
      </c>
      <c r="M27" s="34">
        <f t="shared" si="9"/>
        <v>178.36186000000004</v>
      </c>
      <c r="N27" s="34">
        <f t="shared" si="9"/>
        <v>178.36185999999998</v>
      </c>
      <c r="O27" s="34">
        <f t="shared" si="9"/>
        <v>178.36186000000001</v>
      </c>
      <c r="P27" s="34">
        <f t="shared" si="9"/>
        <v>178.36186000000004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P8">
    <cfRule type="cellIs" dxfId="76" priority="7" stopIfTrue="1" operator="equal">
      <formula>$F$3</formula>
    </cfRule>
  </conditionalFormatting>
  <conditionalFormatting sqref="F7:J7">
    <cfRule type="cellIs" dxfId="75" priority="8" stopIfTrue="1" operator="equal">
      <formula>1</formula>
    </cfRule>
  </conditionalFormatting>
  <conditionalFormatting sqref="B10:O10">
    <cfRule type="expression" dxfId="74" priority="6">
      <formula>AA10=1</formula>
    </cfRule>
    <cfRule type="expression" dxfId="73" priority="9" stopIfTrue="1">
      <formula>AA6=1</formula>
    </cfRule>
  </conditionalFormatting>
  <conditionalFormatting sqref="F4">
    <cfRule type="expression" dxfId="72" priority="5" stopIfTrue="1">
      <formula>$Y$12=1</formula>
    </cfRule>
  </conditionalFormatting>
  <conditionalFormatting sqref="F5">
    <cfRule type="expression" dxfId="71" priority="4" stopIfTrue="1">
      <formula>$Y$12=1</formula>
    </cfRule>
  </conditionalFormatting>
  <conditionalFormatting sqref="F6">
    <cfRule type="expression" dxfId="70" priority="3" stopIfTrue="1">
      <formula>$Y$12=1</formula>
    </cfRule>
  </conditionalFormatting>
  <conditionalFormatting sqref="P10">
    <cfRule type="expression" dxfId="69" priority="1">
      <formula>AO10=1</formula>
    </cfRule>
    <cfRule type="expression" dxfId="68" priority="2" stopIfTrue="1">
      <formula>AO6=1</formula>
    </cfRule>
  </conditionalFormatting>
  <dataValidations count="1">
    <dataValidation type="list" allowBlank="1" showInputMessage="1" showErrorMessage="1" sqref="F3">
      <formula1>$B$8:$P$8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7" width="9.7109375" customWidth="1"/>
    <col min="24" max="24" width="9.140625" customWidth="1"/>
    <col min="25" max="26" width="9.140625" hidden="1" customWidth="1"/>
    <col min="27" max="42" width="8.85546875" hidden="1" customWidth="1"/>
    <col min="43" max="43" width="9.140625" hidden="1" customWidth="1"/>
  </cols>
  <sheetData>
    <row r="1" spans="1:42" x14ac:dyDescent="0.2">
      <c r="A1" s="2" t="s">
        <v>75</v>
      </c>
      <c r="B1" s="2"/>
      <c r="C1" s="2"/>
      <c r="G1" s="2"/>
      <c r="J1" s="22"/>
      <c r="Q1" s="2"/>
    </row>
    <row r="2" spans="1:42" x14ac:dyDescent="0.2">
      <c r="C2" s="2"/>
      <c r="D2" s="2"/>
      <c r="Y2" s="25"/>
      <c r="Z2" s="25"/>
      <c r="AA2" s="4"/>
      <c r="AB2" s="4"/>
    </row>
    <row r="3" spans="1:42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2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P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</row>
    <row r="5" spans="1:42" x14ac:dyDescent="0.2">
      <c r="B5" s="5" t="s">
        <v>44</v>
      </c>
      <c r="C5" s="5"/>
      <c r="D5" s="5"/>
      <c r="E5" s="5"/>
      <c r="F5" s="9">
        <v>-0.48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</row>
    <row r="6" spans="1:42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5.0199999999999996</v>
      </c>
      <c r="G6" s="4"/>
      <c r="Y6" s="4" t="s">
        <v>60</v>
      </c>
      <c r="Z6" s="4"/>
      <c r="AA6">
        <f t="shared" ref="AA6:AP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</row>
    <row r="7" spans="1:42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P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  <c r="AP7">
        <f t="shared" si="2"/>
        <v>0</v>
      </c>
    </row>
    <row r="8" spans="1:42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Y8" s="26">
        <f>SUM(AA7:AP7)</f>
        <v>1</v>
      </c>
      <c r="Z8" s="25" t="s">
        <v>86</v>
      </c>
    </row>
    <row r="9" spans="1:42" x14ac:dyDescent="0.2">
      <c r="A9" s="5" t="s">
        <v>0</v>
      </c>
      <c r="B9" s="8">
        <v>60</v>
      </c>
      <c r="C9" s="8">
        <v>52</v>
      </c>
      <c r="D9" s="8">
        <v>74</v>
      </c>
      <c r="E9" s="8">
        <v>122</v>
      </c>
      <c r="F9" s="8">
        <v>32</v>
      </c>
      <c r="G9" s="8">
        <v>1720</v>
      </c>
      <c r="H9" s="8">
        <v>1710</v>
      </c>
      <c r="I9" s="8">
        <v>1200</v>
      </c>
      <c r="J9" s="8">
        <v>2060</v>
      </c>
      <c r="K9" s="8">
        <v>25</v>
      </c>
      <c r="L9" s="8">
        <v>38</v>
      </c>
      <c r="M9" s="8">
        <v>82</v>
      </c>
      <c r="N9" s="8">
        <v>900</v>
      </c>
      <c r="O9" s="8">
        <v>950</v>
      </c>
      <c r="P9" s="8">
        <v>1600</v>
      </c>
      <c r="Q9" s="8">
        <v>55</v>
      </c>
    </row>
    <row r="10" spans="1:42" x14ac:dyDescent="0.2">
      <c r="A10" s="19" t="s">
        <v>43</v>
      </c>
      <c r="B10" s="6">
        <f>IF($F$3=B8,$F$6,B11/B9)</f>
        <v>5.0199999999999996</v>
      </c>
      <c r="C10" s="6">
        <f t="shared" ref="C10:Q10" si="3">IF($F$3=C8,$F$6,C11/C9)</f>
        <v>5.6981001923076926</v>
      </c>
      <c r="D10" s="6">
        <f t="shared" si="3"/>
        <v>3.6898639189189191</v>
      </c>
      <c r="E10" s="6">
        <f t="shared" si="3"/>
        <v>3.2919677049180325</v>
      </c>
      <c r="F10" s="6">
        <f t="shared" si="3"/>
        <v>8.6676040625000006</v>
      </c>
      <c r="G10" s="6">
        <f t="shared" si="3"/>
        <v>0.20187798837209303</v>
      </c>
      <c r="H10" s="6">
        <f t="shared" si="3"/>
        <v>0.1712575964912281</v>
      </c>
      <c r="I10" s="6">
        <f t="shared" si="3"/>
        <v>0.26496720000000001</v>
      </c>
      <c r="J10" s="6">
        <f t="shared" si="3"/>
        <v>0.15920564077669902</v>
      </c>
      <c r="K10" s="6">
        <f t="shared" si="3"/>
        <v>9.8194100000000013</v>
      </c>
      <c r="L10" s="6">
        <f t="shared" si="3"/>
        <v>6.880127105263159</v>
      </c>
      <c r="M10" s="6">
        <f t="shared" si="3"/>
        <v>3.0059964634146343</v>
      </c>
      <c r="N10" s="6">
        <f t="shared" si="3"/>
        <v>0.27790779999999998</v>
      </c>
      <c r="O10" s="6">
        <f t="shared" si="3"/>
        <v>0.21682824210526319</v>
      </c>
      <c r="P10" s="6">
        <f t="shared" si="3"/>
        <v>0.11879912499999999</v>
      </c>
      <c r="Q10" s="6">
        <f t="shared" si="3"/>
        <v>5.0859169090909093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</row>
    <row r="11" spans="1:42" x14ac:dyDescent="0.2">
      <c r="A11" s="5" t="s">
        <v>1</v>
      </c>
      <c r="B11" s="34">
        <f t="shared" ref="B11:Q11" si="4">IF($F$3=B8,B9*B10,$AA$17+B25)</f>
        <v>301.2</v>
      </c>
      <c r="C11" s="34">
        <f t="shared" si="4"/>
        <v>296.30121000000003</v>
      </c>
      <c r="D11" s="34">
        <f t="shared" si="4"/>
        <v>273.04993000000002</v>
      </c>
      <c r="E11" s="34">
        <f t="shared" si="4"/>
        <v>401.62005999999997</v>
      </c>
      <c r="F11" s="34">
        <f t="shared" si="4"/>
        <v>277.36333000000002</v>
      </c>
      <c r="G11" s="34">
        <f t="shared" si="4"/>
        <v>347.23014000000001</v>
      </c>
      <c r="H11" s="34">
        <f t="shared" si="4"/>
        <v>292.85049000000004</v>
      </c>
      <c r="I11" s="34">
        <f t="shared" si="4"/>
        <v>317.96064000000001</v>
      </c>
      <c r="J11" s="34">
        <f t="shared" si="4"/>
        <v>327.96361999999999</v>
      </c>
      <c r="K11" s="34">
        <f t="shared" si="4"/>
        <v>245.48525000000004</v>
      </c>
      <c r="L11" s="34">
        <f t="shared" si="4"/>
        <v>261.44483000000002</v>
      </c>
      <c r="M11" s="34">
        <f t="shared" si="4"/>
        <v>246.49171000000001</v>
      </c>
      <c r="N11" s="34">
        <f t="shared" si="4"/>
        <v>250.11702</v>
      </c>
      <c r="O11" s="34">
        <f t="shared" si="4"/>
        <v>205.98683000000003</v>
      </c>
      <c r="P11" s="34">
        <f t="shared" si="4"/>
        <v>190.07859999999999</v>
      </c>
      <c r="Q11" s="34">
        <f t="shared" si="4"/>
        <v>279.72543000000002</v>
      </c>
      <c r="Y11" s="27" t="s">
        <v>88</v>
      </c>
      <c r="AA11">
        <f t="shared" ref="AA11:AP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5"/>
        <v>0</v>
      </c>
    </row>
    <row r="12" spans="1:42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Y12" s="26">
        <f>SUM(AA11:AP11)</f>
        <v>0</v>
      </c>
      <c r="Z12" s="25" t="s">
        <v>87</v>
      </c>
    </row>
    <row r="13" spans="1:42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Y13" s="4"/>
      <c r="Z13" s="4"/>
    </row>
    <row r="14" spans="1:42" x14ac:dyDescent="0.2">
      <c r="A14" s="5" t="s">
        <v>45</v>
      </c>
      <c r="B14" s="9">
        <v>17.940000000000001</v>
      </c>
      <c r="C14" s="9">
        <v>23.5</v>
      </c>
      <c r="D14" s="9">
        <v>16.5</v>
      </c>
      <c r="E14" s="9">
        <v>82.05</v>
      </c>
      <c r="F14" s="9">
        <v>65.8</v>
      </c>
      <c r="G14" s="9">
        <v>60.23</v>
      </c>
      <c r="H14" s="9">
        <v>34.1</v>
      </c>
      <c r="I14" s="9">
        <v>52.25</v>
      </c>
      <c r="J14" s="9">
        <v>56.5</v>
      </c>
      <c r="K14" s="9">
        <v>17.5</v>
      </c>
      <c r="L14" s="9">
        <v>42</v>
      </c>
      <c r="M14" s="9">
        <v>12.5</v>
      </c>
      <c r="N14" s="9">
        <v>25.2</v>
      </c>
      <c r="O14" s="9">
        <v>20</v>
      </c>
      <c r="P14" s="9">
        <v>8.75</v>
      </c>
      <c r="Q14" s="9">
        <v>10.8</v>
      </c>
      <c r="AA14" t="s">
        <v>16</v>
      </c>
    </row>
    <row r="15" spans="1:42" x14ac:dyDescent="0.2">
      <c r="A15" s="5" t="s">
        <v>46</v>
      </c>
      <c r="B15" s="10">
        <v>22.5</v>
      </c>
      <c r="C15" s="10">
        <v>22.5</v>
      </c>
      <c r="D15" s="10">
        <v>19.7</v>
      </c>
      <c r="E15" s="10">
        <v>27</v>
      </c>
      <c r="F15" s="10">
        <v>28</v>
      </c>
      <c r="G15" s="10">
        <v>46.9</v>
      </c>
      <c r="H15" s="10">
        <v>27.7</v>
      </c>
      <c r="I15" s="10">
        <v>29.9</v>
      </c>
      <c r="J15" s="10">
        <v>23.1</v>
      </c>
      <c r="K15" s="10">
        <v>24.7</v>
      </c>
      <c r="L15" s="10">
        <v>32.299999999999997</v>
      </c>
      <c r="M15" s="10">
        <v>5.4</v>
      </c>
      <c r="N15" s="10">
        <v>14</v>
      </c>
      <c r="O15" s="10">
        <v>11.8</v>
      </c>
      <c r="P15" s="10">
        <v>3.4</v>
      </c>
      <c r="Q15" s="10">
        <v>24.5</v>
      </c>
      <c r="AA15">
        <f t="shared" ref="AA15:AP15" si="6">IF($F$3=B8,B27,0)</f>
        <v>114.57356000000001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  <c r="AP15">
        <f t="shared" si="6"/>
        <v>0</v>
      </c>
    </row>
    <row r="16" spans="1:42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0</v>
      </c>
      <c r="O16" s="10">
        <v>0</v>
      </c>
      <c r="P16" s="10">
        <v>0</v>
      </c>
      <c r="Q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AA17">
        <f>SUM(AA15:AP15)</f>
        <v>114.57356000000001</v>
      </c>
    </row>
    <row r="18" spans="1:31" x14ac:dyDescent="0.2">
      <c r="A18" s="5" t="s">
        <v>49</v>
      </c>
      <c r="B18" s="10">
        <v>77.08</v>
      </c>
      <c r="C18" s="10">
        <v>65.42</v>
      </c>
      <c r="D18" s="10">
        <v>57.13</v>
      </c>
      <c r="E18" s="10">
        <v>81.290000000000006</v>
      </c>
      <c r="F18" s="10">
        <v>10.220000000000001</v>
      </c>
      <c r="G18" s="10">
        <v>35.340000000000003</v>
      </c>
      <c r="H18" s="10">
        <v>40.03</v>
      </c>
      <c r="I18" s="10">
        <v>25</v>
      </c>
      <c r="J18" s="10">
        <v>79.7</v>
      </c>
      <c r="K18" s="10">
        <v>32.56</v>
      </c>
      <c r="L18" s="10">
        <v>10.73</v>
      </c>
      <c r="M18" s="10">
        <v>53.63</v>
      </c>
      <c r="N18" s="10">
        <v>25.93</v>
      </c>
      <c r="O18" s="10">
        <v>17.100000000000001</v>
      </c>
      <c r="P18" s="10">
        <v>23.1</v>
      </c>
      <c r="Q18" s="10">
        <v>69.790000000000006</v>
      </c>
    </row>
    <row r="19" spans="1:31" x14ac:dyDescent="0.2">
      <c r="A19" s="5" t="s">
        <v>50</v>
      </c>
      <c r="B19" s="10">
        <v>9</v>
      </c>
      <c r="C19" s="10">
        <v>11</v>
      </c>
      <c r="D19" s="10">
        <v>5</v>
      </c>
      <c r="E19" s="10">
        <v>15</v>
      </c>
      <c r="F19" s="10">
        <v>9</v>
      </c>
      <c r="G19" s="10">
        <v>13</v>
      </c>
      <c r="H19" s="10">
        <v>15</v>
      </c>
      <c r="I19" s="10">
        <v>24</v>
      </c>
      <c r="J19" s="10">
        <v>11</v>
      </c>
      <c r="K19" s="10">
        <v>15</v>
      </c>
      <c r="L19" s="10">
        <v>9.5</v>
      </c>
      <c r="M19" s="10">
        <v>14.5</v>
      </c>
      <c r="N19" s="10">
        <v>25</v>
      </c>
      <c r="O19" s="10">
        <v>0</v>
      </c>
      <c r="P19" s="10">
        <v>0</v>
      </c>
      <c r="Q19" s="10">
        <v>8.5</v>
      </c>
      <c r="AA19" s="29" t="s">
        <v>89</v>
      </c>
      <c r="AE19" s="30">
        <v>5.3999999999999999E-2</v>
      </c>
    </row>
    <row r="20" spans="1:31" x14ac:dyDescent="0.2">
      <c r="A20" s="5" t="s">
        <v>51</v>
      </c>
      <c r="B20" s="10">
        <v>16.260000000000002</v>
      </c>
      <c r="C20" s="10">
        <v>15.82</v>
      </c>
      <c r="D20" s="10">
        <v>16.89</v>
      </c>
      <c r="E20" s="10">
        <v>23.56</v>
      </c>
      <c r="F20" s="10">
        <v>15.6</v>
      </c>
      <c r="G20" s="10">
        <v>16.100000000000001</v>
      </c>
      <c r="H20" s="10">
        <v>16.61</v>
      </c>
      <c r="I20" s="10">
        <v>15.74</v>
      </c>
      <c r="J20" s="10">
        <v>15.78</v>
      </c>
      <c r="K20" s="10">
        <v>15.34</v>
      </c>
      <c r="L20" s="10">
        <v>16.010000000000002</v>
      </c>
      <c r="M20" s="10">
        <v>18.829999999999998</v>
      </c>
      <c r="N20" s="10">
        <v>14.53</v>
      </c>
      <c r="O20" s="10">
        <v>16.87</v>
      </c>
      <c r="P20" s="10">
        <v>16.13</v>
      </c>
      <c r="Q20" s="10">
        <v>12.7</v>
      </c>
    </row>
    <row r="21" spans="1:31" x14ac:dyDescent="0.2">
      <c r="A21" s="5" t="s">
        <v>52</v>
      </c>
      <c r="B21" s="10">
        <v>20.440000000000001</v>
      </c>
      <c r="C21" s="10">
        <v>20.21</v>
      </c>
      <c r="D21" s="10">
        <v>20.59</v>
      </c>
      <c r="E21" s="10">
        <v>26.96</v>
      </c>
      <c r="F21" s="10">
        <v>20.89</v>
      </c>
      <c r="G21" s="10">
        <v>21.97</v>
      </c>
      <c r="H21" s="10">
        <v>20.52</v>
      </c>
      <c r="I21" s="10">
        <v>20.05</v>
      </c>
      <c r="J21" s="10">
        <v>20.2</v>
      </c>
      <c r="K21" s="10">
        <v>20.87</v>
      </c>
      <c r="L21" s="10">
        <v>21.47</v>
      </c>
      <c r="M21" s="10">
        <v>22.09</v>
      </c>
      <c r="N21" s="10">
        <v>19.82</v>
      </c>
      <c r="O21" s="10">
        <v>21.74</v>
      </c>
      <c r="P21" s="10">
        <v>20.64</v>
      </c>
      <c r="Q21" s="10">
        <v>17.52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22.14</v>
      </c>
      <c r="F22" s="10">
        <v>0</v>
      </c>
      <c r="G22" s="10">
        <v>0</v>
      </c>
      <c r="H22" s="10">
        <v>5.13</v>
      </c>
      <c r="I22" s="10">
        <v>3.6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13</v>
      </c>
      <c r="H23" s="10">
        <v>9.5</v>
      </c>
      <c r="I23" s="10">
        <v>17.5</v>
      </c>
      <c r="J23" s="10">
        <v>1.5</v>
      </c>
      <c r="K23" s="10">
        <v>1.5</v>
      </c>
      <c r="L23" s="10">
        <v>9.5</v>
      </c>
      <c r="M23" s="10">
        <v>1.5</v>
      </c>
      <c r="N23" s="10">
        <v>1.5</v>
      </c>
      <c r="O23" s="10">
        <v>1.5</v>
      </c>
      <c r="P23" s="10">
        <v>1.5</v>
      </c>
      <c r="Q23" s="10">
        <v>8</v>
      </c>
    </row>
    <row r="24" spans="1:31" x14ac:dyDescent="0.2">
      <c r="A24" s="5" t="s">
        <v>54</v>
      </c>
      <c r="B24" s="18">
        <f t="shared" ref="B24:Q24" si="7">SUM(B14:B23)*$AE$19*6/12</f>
        <v>4.906439999999999</v>
      </c>
      <c r="C24" s="18">
        <f t="shared" si="7"/>
        <v>4.7776500000000004</v>
      </c>
      <c r="D24" s="18">
        <f t="shared" si="7"/>
        <v>4.1663700000000006</v>
      </c>
      <c r="E24" s="18">
        <f t="shared" si="7"/>
        <v>7.5464999999999991</v>
      </c>
      <c r="F24" s="18">
        <f t="shared" si="7"/>
        <v>4.2797700000000001</v>
      </c>
      <c r="G24" s="18">
        <f t="shared" si="7"/>
        <v>6.1165799999999999</v>
      </c>
      <c r="H24" s="18">
        <f t="shared" si="7"/>
        <v>4.6869300000000003</v>
      </c>
      <c r="I24" s="18">
        <f t="shared" si="7"/>
        <v>5.3470800000000009</v>
      </c>
      <c r="J24" s="18">
        <f t="shared" si="7"/>
        <v>5.6100599999999998</v>
      </c>
      <c r="K24" s="18">
        <f t="shared" si="7"/>
        <v>3.4416899999999999</v>
      </c>
      <c r="L24" s="18">
        <f t="shared" si="7"/>
        <v>3.8612699999999998</v>
      </c>
      <c r="M24" s="18">
        <f t="shared" si="7"/>
        <v>3.4681499999999996</v>
      </c>
      <c r="N24" s="18">
        <f t="shared" si="7"/>
        <v>3.5634599999999996</v>
      </c>
      <c r="O24" s="18">
        <f t="shared" si="7"/>
        <v>2.40327</v>
      </c>
      <c r="P24" s="18">
        <f t="shared" si="7"/>
        <v>1.9850399999999999</v>
      </c>
      <c r="Q24" s="18">
        <f t="shared" si="7"/>
        <v>4.3418700000000001</v>
      </c>
    </row>
    <row r="25" spans="1:31" x14ac:dyDescent="0.2">
      <c r="A25" s="5" t="s">
        <v>55</v>
      </c>
      <c r="B25" s="35">
        <f t="shared" ref="B25:Q25" si="8">SUM(B14:B24)</f>
        <v>186.62643999999997</v>
      </c>
      <c r="C25" s="35">
        <f t="shared" si="8"/>
        <v>181.72765000000001</v>
      </c>
      <c r="D25" s="35">
        <f t="shared" si="8"/>
        <v>158.47637000000003</v>
      </c>
      <c r="E25" s="35">
        <f t="shared" si="8"/>
        <v>287.04649999999998</v>
      </c>
      <c r="F25" s="35">
        <f t="shared" si="8"/>
        <v>162.78977</v>
      </c>
      <c r="G25" s="35">
        <f t="shared" si="8"/>
        <v>232.65657999999999</v>
      </c>
      <c r="H25" s="35">
        <f t="shared" si="8"/>
        <v>178.27692999999999</v>
      </c>
      <c r="I25" s="35">
        <f t="shared" si="8"/>
        <v>203.38708000000003</v>
      </c>
      <c r="J25" s="35">
        <f t="shared" si="8"/>
        <v>213.39006000000001</v>
      </c>
      <c r="K25" s="35">
        <f t="shared" si="8"/>
        <v>130.91169000000002</v>
      </c>
      <c r="L25" s="35">
        <f t="shared" si="8"/>
        <v>146.87126999999998</v>
      </c>
      <c r="M25" s="35">
        <f t="shared" si="8"/>
        <v>131.91815</v>
      </c>
      <c r="N25" s="35">
        <f t="shared" si="8"/>
        <v>135.54345999999998</v>
      </c>
      <c r="O25" s="35">
        <f t="shared" si="8"/>
        <v>91.413270000000011</v>
      </c>
      <c r="P25" s="35">
        <f t="shared" si="8"/>
        <v>75.505039999999994</v>
      </c>
      <c r="Q25" s="35">
        <f t="shared" si="8"/>
        <v>165.15187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31" x14ac:dyDescent="0.2">
      <c r="A27" s="5" t="s">
        <v>56</v>
      </c>
      <c r="B27" s="34">
        <f t="shared" ref="B27:Q27" si="9">B11-B25</f>
        <v>114.57356000000001</v>
      </c>
      <c r="C27" s="34">
        <f t="shared" si="9"/>
        <v>114.57356000000001</v>
      </c>
      <c r="D27" s="34">
        <f t="shared" si="9"/>
        <v>114.57355999999999</v>
      </c>
      <c r="E27" s="34">
        <f t="shared" si="9"/>
        <v>114.57355999999999</v>
      </c>
      <c r="F27" s="34">
        <f t="shared" si="9"/>
        <v>114.57356000000001</v>
      </c>
      <c r="G27" s="34">
        <f t="shared" si="9"/>
        <v>114.57356000000001</v>
      </c>
      <c r="H27" s="34">
        <f t="shared" si="9"/>
        <v>114.57356000000004</v>
      </c>
      <c r="I27" s="34">
        <f t="shared" si="9"/>
        <v>114.57355999999999</v>
      </c>
      <c r="J27" s="34">
        <f t="shared" si="9"/>
        <v>114.57355999999999</v>
      </c>
      <c r="K27" s="34">
        <f t="shared" si="9"/>
        <v>114.57356000000001</v>
      </c>
      <c r="L27" s="34">
        <f t="shared" si="9"/>
        <v>114.57356000000004</v>
      </c>
      <c r="M27" s="34">
        <f t="shared" si="9"/>
        <v>114.57356000000001</v>
      </c>
      <c r="N27" s="34">
        <f t="shared" si="9"/>
        <v>114.57356000000001</v>
      </c>
      <c r="O27" s="34">
        <f t="shared" si="9"/>
        <v>114.57356000000001</v>
      </c>
      <c r="P27" s="34">
        <f t="shared" si="9"/>
        <v>114.57356</v>
      </c>
      <c r="Q27" s="34">
        <f t="shared" si="9"/>
        <v>114.57356000000001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Q8">
    <cfRule type="cellIs" dxfId="67" priority="8" stopIfTrue="1" operator="equal">
      <formula>$F$3</formula>
    </cfRule>
  </conditionalFormatting>
  <conditionalFormatting sqref="F7:J7">
    <cfRule type="cellIs" dxfId="66" priority="9" stopIfTrue="1" operator="equal">
      <formula>1</formula>
    </cfRule>
  </conditionalFormatting>
  <conditionalFormatting sqref="B10:P10">
    <cfRule type="expression" dxfId="65" priority="6">
      <formula>AA10=1</formula>
    </cfRule>
    <cfRule type="expression" dxfId="64" priority="10" stopIfTrue="1">
      <formula>AA6=1</formula>
    </cfRule>
  </conditionalFormatting>
  <conditionalFormatting sqref="F4">
    <cfRule type="expression" dxfId="63" priority="5" stopIfTrue="1">
      <formula>$Y$12=1</formula>
    </cfRule>
  </conditionalFormatting>
  <conditionalFormatting sqref="F5">
    <cfRule type="expression" dxfId="62" priority="4" stopIfTrue="1">
      <formula>$Y$12=1</formula>
    </cfRule>
  </conditionalFormatting>
  <conditionalFormatting sqref="F6">
    <cfRule type="expression" dxfId="61" priority="3" stopIfTrue="1">
      <formula>$Y$12=1</formula>
    </cfRule>
  </conditionalFormatting>
  <conditionalFormatting sqref="Q10">
    <cfRule type="expression" dxfId="60" priority="1">
      <formula>AP10=1</formula>
    </cfRule>
    <cfRule type="expression" dxfId="59" priority="2" stopIfTrue="1">
      <formula>AP6=1</formula>
    </cfRule>
  </conditionalFormatting>
  <dataValidations count="1">
    <dataValidation type="list" allowBlank="1" showInputMessage="1" showErrorMessage="1" sqref="F3">
      <formula1>$B$8:$Q$8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8" width="9.7109375" customWidth="1"/>
    <col min="24" max="24" width="9.140625" customWidth="1"/>
    <col min="25" max="26" width="9.140625" hidden="1" customWidth="1"/>
    <col min="27" max="43" width="8.85546875" hidden="1" customWidth="1"/>
    <col min="44" max="44" width="9.140625" hidden="1" customWidth="1"/>
  </cols>
  <sheetData>
    <row r="1" spans="1:43" x14ac:dyDescent="0.2">
      <c r="A1" s="2" t="s">
        <v>74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3</v>
      </c>
      <c r="Q3" s="3"/>
      <c r="Y3" s="4"/>
      <c r="Z3" s="4"/>
    </row>
    <row r="4" spans="1:43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9.58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Q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  <c r="AQ4" t="str">
        <f t="shared" si="0"/>
        <v>Rye</v>
      </c>
    </row>
    <row r="5" spans="1:43" x14ac:dyDescent="0.2">
      <c r="B5" s="5" t="s">
        <v>44</v>
      </c>
      <c r="C5" s="5"/>
      <c r="D5" s="5"/>
      <c r="E5" s="5"/>
      <c r="F5" s="9">
        <v>-1.38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8.1999999999999993</v>
      </c>
      <c r="G6" s="4"/>
      <c r="Y6" s="4" t="s">
        <v>60</v>
      </c>
      <c r="Z6" s="4"/>
      <c r="AA6">
        <f>IF($F$3=B8,1,0)</f>
        <v>0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1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R8" s="17" t="s">
        <v>83</v>
      </c>
      <c r="Y8" s="26">
        <f>SUM(AA7:AQ7)</f>
        <v>1</v>
      </c>
      <c r="Z8" s="25" t="s">
        <v>86</v>
      </c>
    </row>
    <row r="9" spans="1:43" x14ac:dyDescent="0.2">
      <c r="A9" s="5" t="s">
        <v>0</v>
      </c>
      <c r="B9" s="8">
        <v>56</v>
      </c>
      <c r="C9" s="8">
        <v>53</v>
      </c>
      <c r="D9" s="8">
        <v>71</v>
      </c>
      <c r="E9" s="8">
        <v>138</v>
      </c>
      <c r="F9" s="8">
        <v>35</v>
      </c>
      <c r="G9" s="8">
        <v>1800</v>
      </c>
      <c r="H9" s="8">
        <v>1830</v>
      </c>
      <c r="I9" s="8">
        <v>1350</v>
      </c>
      <c r="J9" s="8">
        <v>1660</v>
      </c>
      <c r="K9" s="8">
        <v>19</v>
      </c>
      <c r="L9" s="8">
        <v>36</v>
      </c>
      <c r="M9" s="8">
        <v>82</v>
      </c>
      <c r="N9" s="8">
        <v>850</v>
      </c>
      <c r="O9" s="8">
        <v>950</v>
      </c>
      <c r="P9" s="8">
        <v>1700</v>
      </c>
      <c r="Q9" s="8">
        <v>53</v>
      </c>
      <c r="R9" s="8">
        <v>47</v>
      </c>
    </row>
    <row r="10" spans="1:43" x14ac:dyDescent="0.2">
      <c r="A10" s="19" t="s">
        <v>43</v>
      </c>
      <c r="B10" s="6">
        <f>IF($F$3=B8,$F$6,B11/B9)</f>
        <v>5.520761785714285</v>
      </c>
      <c r="C10" s="6">
        <f t="shared" ref="C10:R10" si="4">IF($F$3=C8,$F$6,C11/C9)</f>
        <v>5.8369394339622644</v>
      </c>
      <c r="D10" s="6">
        <f t="shared" si="4"/>
        <v>4.0058022535211268</v>
      </c>
      <c r="E10" s="6">
        <f t="shared" si="4"/>
        <v>3.1261338405797092</v>
      </c>
      <c r="F10" s="6">
        <f t="shared" si="4"/>
        <v>8.1999999999999993</v>
      </c>
      <c r="G10" s="6">
        <f t="shared" si="4"/>
        <v>0.20796448888888888</v>
      </c>
      <c r="H10" s="6">
        <f t="shared" si="4"/>
        <v>0.16884593989071037</v>
      </c>
      <c r="I10" s="6">
        <f t="shared" si="4"/>
        <v>0.24608039999999998</v>
      </c>
      <c r="J10" s="6">
        <f t="shared" si="4"/>
        <v>0.19525665662650601</v>
      </c>
      <c r="K10" s="6">
        <f t="shared" si="4"/>
        <v>13.158287368421052</v>
      </c>
      <c r="L10" s="6">
        <f t="shared" si="4"/>
        <v>7.6515700000000004</v>
      </c>
      <c r="M10" s="6">
        <f t="shared" si="4"/>
        <v>3.1784989024390242</v>
      </c>
      <c r="N10" s="6">
        <f t="shared" si="4"/>
        <v>0.28284150588235296</v>
      </c>
      <c r="O10" s="6">
        <f t="shared" si="4"/>
        <v>0.24208522105263158</v>
      </c>
      <c r="P10" s="6">
        <f t="shared" si="4"/>
        <v>0.12382280588235295</v>
      </c>
      <c r="Q10" s="6">
        <f t="shared" si="4"/>
        <v>5.518181886792453</v>
      </c>
      <c r="R10" s="6">
        <f t="shared" si="4"/>
        <v>5.57168744680851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5">IF($F$3=B8,B9*B10,$AA$17+B25)</f>
        <v>309.16265999999996</v>
      </c>
      <c r="C11" s="34">
        <f t="shared" si="5"/>
        <v>309.35779000000002</v>
      </c>
      <c r="D11" s="34">
        <f t="shared" si="5"/>
        <v>284.41196000000002</v>
      </c>
      <c r="E11" s="34">
        <f t="shared" si="5"/>
        <v>431.4064699999999</v>
      </c>
      <c r="F11" s="34">
        <f t="shared" si="5"/>
        <v>287</v>
      </c>
      <c r="G11" s="34">
        <f t="shared" si="5"/>
        <v>374.33607999999998</v>
      </c>
      <c r="H11" s="34">
        <f t="shared" si="5"/>
        <v>308.98806999999999</v>
      </c>
      <c r="I11" s="34">
        <f t="shared" si="5"/>
        <v>332.20853999999997</v>
      </c>
      <c r="J11" s="34">
        <f t="shared" si="5"/>
        <v>324.12604999999996</v>
      </c>
      <c r="K11" s="34">
        <f t="shared" si="5"/>
        <v>250.00745999999998</v>
      </c>
      <c r="L11" s="34">
        <f t="shared" si="5"/>
        <v>275.45652000000001</v>
      </c>
      <c r="M11" s="34">
        <f t="shared" si="5"/>
        <v>260.63691</v>
      </c>
      <c r="N11" s="34">
        <f t="shared" si="5"/>
        <v>240.41528</v>
      </c>
      <c r="O11" s="34">
        <f t="shared" si="5"/>
        <v>229.98096000000001</v>
      </c>
      <c r="P11" s="34">
        <f t="shared" si="5"/>
        <v>210.49877000000001</v>
      </c>
      <c r="Q11" s="34">
        <f t="shared" si="5"/>
        <v>292.46364</v>
      </c>
      <c r="R11" s="34">
        <f t="shared" si="5"/>
        <v>261.86930999999998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17.940000000000001</v>
      </c>
      <c r="C14" s="9">
        <v>20.56</v>
      </c>
      <c r="D14" s="9">
        <v>14.44</v>
      </c>
      <c r="E14" s="9">
        <v>84.74</v>
      </c>
      <c r="F14" s="9">
        <v>65.8</v>
      </c>
      <c r="G14" s="9">
        <v>60.23</v>
      </c>
      <c r="H14" s="9">
        <v>34.1</v>
      </c>
      <c r="I14" s="9">
        <v>52.25</v>
      </c>
      <c r="J14" s="9">
        <v>56.5</v>
      </c>
      <c r="K14" s="9">
        <v>17.5</v>
      </c>
      <c r="L14" s="9">
        <v>42</v>
      </c>
      <c r="M14" s="9">
        <v>12.5</v>
      </c>
      <c r="N14" s="9">
        <v>25.2</v>
      </c>
      <c r="O14" s="9">
        <v>20</v>
      </c>
      <c r="P14" s="9">
        <v>8.75</v>
      </c>
      <c r="Q14" s="9">
        <v>10.8</v>
      </c>
      <c r="R14" s="9">
        <v>9.6</v>
      </c>
      <c r="AA14" t="s">
        <v>16</v>
      </c>
    </row>
    <row r="15" spans="1:43" x14ac:dyDescent="0.2">
      <c r="A15" s="5" t="s">
        <v>46</v>
      </c>
      <c r="B15" s="10">
        <v>22.5</v>
      </c>
      <c r="C15" s="10">
        <v>22.5</v>
      </c>
      <c r="D15" s="10">
        <v>19.7</v>
      </c>
      <c r="E15" s="10">
        <v>27</v>
      </c>
      <c r="F15" s="10">
        <v>28</v>
      </c>
      <c r="G15" s="10">
        <v>46.9</v>
      </c>
      <c r="H15" s="10">
        <v>27.7</v>
      </c>
      <c r="I15" s="10">
        <v>29.9</v>
      </c>
      <c r="J15" s="10">
        <v>23.1</v>
      </c>
      <c r="K15" s="10">
        <v>24.7</v>
      </c>
      <c r="L15" s="10">
        <v>32.299999999999997</v>
      </c>
      <c r="M15" s="10">
        <v>5.4</v>
      </c>
      <c r="N15" s="10">
        <v>14</v>
      </c>
      <c r="O15" s="10">
        <v>11.8</v>
      </c>
      <c r="P15" s="10">
        <v>3.4</v>
      </c>
      <c r="Q15" s="10">
        <v>24.5</v>
      </c>
      <c r="R15" s="10">
        <v>6.5</v>
      </c>
      <c r="AA15">
        <f t="shared" ref="AA15:AQ15" si="7">IF($F$3=B8,B27,0)</f>
        <v>0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135.15805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</row>
    <row r="16" spans="1:43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0</v>
      </c>
      <c r="O16" s="10">
        <v>0</v>
      </c>
      <c r="P16" s="10">
        <v>0</v>
      </c>
      <c r="Q16" s="10">
        <v>9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135.15805</v>
      </c>
    </row>
    <row r="18" spans="1:31" x14ac:dyDescent="0.2">
      <c r="A18" s="5" t="s">
        <v>49</v>
      </c>
      <c r="B18" s="10">
        <v>67.13</v>
      </c>
      <c r="C18" s="10">
        <v>62.94</v>
      </c>
      <c r="D18" s="10">
        <v>50.46</v>
      </c>
      <c r="E18" s="10">
        <v>87.1</v>
      </c>
      <c r="F18" s="10">
        <v>6.77</v>
      </c>
      <c r="G18" s="10">
        <v>40.86</v>
      </c>
      <c r="H18" s="10">
        <v>40.520000000000003</v>
      </c>
      <c r="I18" s="10">
        <v>26.98</v>
      </c>
      <c r="J18" s="10">
        <v>59.55</v>
      </c>
      <c r="K18" s="10">
        <v>20.27</v>
      </c>
      <c r="L18" s="10">
        <v>7.96</v>
      </c>
      <c r="M18" s="10">
        <v>49.86</v>
      </c>
      <c r="N18" s="10">
        <v>21.49</v>
      </c>
      <c r="O18" s="10">
        <v>14.88</v>
      </c>
      <c r="P18" s="10">
        <v>22.77</v>
      </c>
      <c r="Q18" s="10">
        <v>62.94</v>
      </c>
      <c r="R18" s="10">
        <v>54.56</v>
      </c>
    </row>
    <row r="19" spans="1:31" x14ac:dyDescent="0.2">
      <c r="A19" s="5" t="s">
        <v>50</v>
      </c>
      <c r="B19" s="10">
        <v>7</v>
      </c>
      <c r="C19" s="10">
        <v>9</v>
      </c>
      <c r="D19" s="10">
        <v>5</v>
      </c>
      <c r="E19" s="10">
        <v>11.5</v>
      </c>
      <c r="F19" s="10">
        <v>5.5</v>
      </c>
      <c r="G19" s="10">
        <v>10.5</v>
      </c>
      <c r="H19" s="10">
        <v>9.5</v>
      </c>
      <c r="I19" s="10">
        <v>15</v>
      </c>
      <c r="J19" s="10">
        <v>8</v>
      </c>
      <c r="K19" s="10">
        <v>12</v>
      </c>
      <c r="L19" s="10">
        <v>6</v>
      </c>
      <c r="M19" s="10">
        <v>12</v>
      </c>
      <c r="N19" s="10">
        <v>0</v>
      </c>
      <c r="O19" s="10">
        <v>9.5</v>
      </c>
      <c r="P19" s="10">
        <v>0</v>
      </c>
      <c r="Q19" s="10">
        <v>6.5</v>
      </c>
      <c r="R19" s="10">
        <v>14</v>
      </c>
      <c r="AA19" s="29" t="s">
        <v>89</v>
      </c>
      <c r="AE19" s="30">
        <v>5.3999999999999999E-2</v>
      </c>
    </row>
    <row r="20" spans="1:31" x14ac:dyDescent="0.2">
      <c r="A20" s="5" t="s">
        <v>51</v>
      </c>
      <c r="B20" s="10">
        <v>16.04</v>
      </c>
      <c r="C20" s="10">
        <v>15.88</v>
      </c>
      <c r="D20" s="10">
        <v>16.73</v>
      </c>
      <c r="E20" s="10">
        <v>24.38</v>
      </c>
      <c r="F20" s="10">
        <v>13.61</v>
      </c>
      <c r="G20" s="10">
        <v>17.79</v>
      </c>
      <c r="H20" s="10">
        <v>16.82</v>
      </c>
      <c r="I20" s="10">
        <v>16</v>
      </c>
      <c r="J20" s="10">
        <v>15.37</v>
      </c>
      <c r="K20" s="10">
        <v>15.12</v>
      </c>
      <c r="L20" s="10">
        <v>15.93</v>
      </c>
      <c r="M20" s="10">
        <v>18.829999999999998</v>
      </c>
      <c r="N20" s="10">
        <v>14.5</v>
      </c>
      <c r="O20" s="10">
        <v>14.72</v>
      </c>
      <c r="P20" s="10">
        <v>16.239999999999998</v>
      </c>
      <c r="Q20" s="10">
        <v>13.58</v>
      </c>
      <c r="R20" s="10">
        <v>13.32</v>
      </c>
    </row>
    <row r="21" spans="1:31" x14ac:dyDescent="0.2">
      <c r="A21" s="5" t="s">
        <v>52</v>
      </c>
      <c r="B21" s="10">
        <v>20.32</v>
      </c>
      <c r="C21" s="10">
        <v>20.239999999999998</v>
      </c>
      <c r="D21" s="10">
        <v>20.5</v>
      </c>
      <c r="E21" s="10">
        <v>27.4</v>
      </c>
      <c r="F21" s="10">
        <v>19.170000000000002</v>
      </c>
      <c r="G21" s="10">
        <v>23.61</v>
      </c>
      <c r="H21" s="10">
        <v>20.63</v>
      </c>
      <c r="I21" s="10">
        <v>20.190000000000001</v>
      </c>
      <c r="J21" s="10">
        <v>19.98</v>
      </c>
      <c r="K21" s="10">
        <v>20.74</v>
      </c>
      <c r="L21" s="10">
        <v>21.42</v>
      </c>
      <c r="M21" s="10">
        <v>22.09</v>
      </c>
      <c r="N21" s="10">
        <v>19.8</v>
      </c>
      <c r="O21" s="10">
        <v>19.93</v>
      </c>
      <c r="P21" s="10">
        <v>20.7</v>
      </c>
      <c r="Q21" s="10">
        <v>17.850000000000001</v>
      </c>
      <c r="R21" s="10">
        <v>17.399999999999999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24.84</v>
      </c>
      <c r="F22" s="10">
        <v>0</v>
      </c>
      <c r="G22" s="10">
        <v>0</v>
      </c>
      <c r="H22" s="10">
        <v>5.49</v>
      </c>
      <c r="I22" s="10">
        <v>4.05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13</v>
      </c>
      <c r="H23" s="10">
        <v>9.5</v>
      </c>
      <c r="I23" s="10">
        <v>17.5</v>
      </c>
      <c r="J23" s="10">
        <v>1.5</v>
      </c>
      <c r="K23" s="10">
        <v>1.5</v>
      </c>
      <c r="L23" s="10">
        <v>9.5</v>
      </c>
      <c r="M23" s="10">
        <v>1.5</v>
      </c>
      <c r="N23" s="10">
        <v>1.5</v>
      </c>
      <c r="O23" s="10">
        <v>1.5</v>
      </c>
      <c r="P23" s="10">
        <v>1.5</v>
      </c>
      <c r="Q23" s="10">
        <v>8</v>
      </c>
      <c r="R23" s="10">
        <v>8</v>
      </c>
    </row>
    <row r="24" spans="1:31" x14ac:dyDescent="0.2">
      <c r="A24" s="5" t="s">
        <v>54</v>
      </c>
      <c r="B24" s="18">
        <f>SUM(B14:B23)*$AE$19*6/12</f>
        <v>4.574609999999999</v>
      </c>
      <c r="C24" s="18">
        <f t="shared" ref="C24:R24" si="8">SUM(C14:C23)*$AE$19*6/12</f>
        <v>4.5797400000000001</v>
      </c>
      <c r="D24" s="18">
        <f t="shared" si="8"/>
        <v>3.9239099999999993</v>
      </c>
      <c r="E24" s="18">
        <f t="shared" si="8"/>
        <v>7.7884199999999977</v>
      </c>
      <c r="F24" s="18">
        <f t="shared" si="8"/>
        <v>3.9919499999999997</v>
      </c>
      <c r="G24" s="18">
        <f t="shared" si="8"/>
        <v>6.2880299999999991</v>
      </c>
      <c r="H24" s="18">
        <f t="shared" si="8"/>
        <v>4.5700199999999995</v>
      </c>
      <c r="I24" s="18">
        <f t="shared" si="8"/>
        <v>5.1804899999999998</v>
      </c>
      <c r="J24" s="18">
        <f t="shared" si="8"/>
        <v>4.9679999999999991</v>
      </c>
      <c r="K24" s="18">
        <f t="shared" si="8"/>
        <v>3.0194099999999993</v>
      </c>
      <c r="L24" s="18">
        <f t="shared" si="8"/>
        <v>3.6884700000000001</v>
      </c>
      <c r="M24" s="18">
        <f t="shared" si="8"/>
        <v>3.2988599999999999</v>
      </c>
      <c r="N24" s="18">
        <f t="shared" si="8"/>
        <v>2.7672299999999996</v>
      </c>
      <c r="O24" s="18">
        <f t="shared" si="8"/>
        <v>2.4929100000000002</v>
      </c>
      <c r="P24" s="18">
        <f t="shared" si="8"/>
        <v>1.98072</v>
      </c>
      <c r="Q24" s="18">
        <f t="shared" si="8"/>
        <v>4.1355899999999997</v>
      </c>
      <c r="R24" s="18">
        <f t="shared" si="8"/>
        <v>3.3312599999999999</v>
      </c>
    </row>
    <row r="25" spans="1:31" x14ac:dyDescent="0.2">
      <c r="A25" s="5" t="s">
        <v>55</v>
      </c>
      <c r="B25" s="35">
        <f t="shared" ref="B25:R25" si="9">SUM(B14:B24)</f>
        <v>174.00460999999999</v>
      </c>
      <c r="C25" s="35">
        <f t="shared" si="9"/>
        <v>174.19973999999999</v>
      </c>
      <c r="D25" s="35">
        <f t="shared" si="9"/>
        <v>149.25390999999999</v>
      </c>
      <c r="E25" s="35">
        <f t="shared" si="9"/>
        <v>296.2484199999999</v>
      </c>
      <c r="F25" s="35">
        <f t="shared" si="9"/>
        <v>151.84195</v>
      </c>
      <c r="G25" s="35">
        <f t="shared" si="9"/>
        <v>239.17802999999998</v>
      </c>
      <c r="H25" s="35">
        <f t="shared" si="9"/>
        <v>173.83001999999999</v>
      </c>
      <c r="I25" s="35">
        <f t="shared" si="9"/>
        <v>197.05049</v>
      </c>
      <c r="J25" s="35">
        <f t="shared" si="9"/>
        <v>188.96799999999996</v>
      </c>
      <c r="K25" s="35">
        <f t="shared" si="9"/>
        <v>114.84940999999999</v>
      </c>
      <c r="L25" s="35">
        <f t="shared" si="9"/>
        <v>140.29847000000001</v>
      </c>
      <c r="M25" s="35">
        <f t="shared" si="9"/>
        <v>125.47886</v>
      </c>
      <c r="N25" s="35">
        <f t="shared" si="9"/>
        <v>105.25722999999999</v>
      </c>
      <c r="O25" s="35">
        <f t="shared" si="9"/>
        <v>94.822910000000007</v>
      </c>
      <c r="P25" s="35">
        <f t="shared" si="9"/>
        <v>75.340720000000005</v>
      </c>
      <c r="Q25" s="35">
        <f t="shared" si="9"/>
        <v>157.30559</v>
      </c>
      <c r="R25" s="35">
        <f t="shared" si="9"/>
        <v>126.71126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R27" si="10">B11-B25</f>
        <v>135.15804999999997</v>
      </c>
      <c r="C27" s="34">
        <f t="shared" si="10"/>
        <v>135.15805000000003</v>
      </c>
      <c r="D27" s="34">
        <f t="shared" si="10"/>
        <v>135.15805000000003</v>
      </c>
      <c r="E27" s="34">
        <f t="shared" si="10"/>
        <v>135.15805</v>
      </c>
      <c r="F27" s="34">
        <f t="shared" si="10"/>
        <v>135.15805</v>
      </c>
      <c r="G27" s="34">
        <f t="shared" si="10"/>
        <v>135.15805</v>
      </c>
      <c r="H27" s="34">
        <f t="shared" si="10"/>
        <v>135.15805</v>
      </c>
      <c r="I27" s="34">
        <f t="shared" si="10"/>
        <v>135.15804999999997</v>
      </c>
      <c r="J27" s="34">
        <f t="shared" si="10"/>
        <v>135.15805</v>
      </c>
      <c r="K27" s="34">
        <f t="shared" si="10"/>
        <v>135.15805</v>
      </c>
      <c r="L27" s="34">
        <f t="shared" si="10"/>
        <v>135.15805</v>
      </c>
      <c r="M27" s="34">
        <f t="shared" si="10"/>
        <v>135.15805</v>
      </c>
      <c r="N27" s="34">
        <f t="shared" si="10"/>
        <v>135.15805</v>
      </c>
      <c r="O27" s="34">
        <f t="shared" si="10"/>
        <v>135.15805</v>
      </c>
      <c r="P27" s="34">
        <f t="shared" si="10"/>
        <v>135.15805</v>
      </c>
      <c r="Q27" s="34">
        <f t="shared" si="10"/>
        <v>135.15805</v>
      </c>
      <c r="R27" s="34">
        <f t="shared" si="10"/>
        <v>135.15805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58" priority="8" stopIfTrue="1" operator="equal">
      <formula>$F$3</formula>
    </cfRule>
  </conditionalFormatting>
  <conditionalFormatting sqref="F7:J7">
    <cfRule type="cellIs" dxfId="57" priority="9" stopIfTrue="1" operator="equal">
      <formula>1</formula>
    </cfRule>
  </conditionalFormatting>
  <conditionalFormatting sqref="M8:R8">
    <cfRule type="cellIs" dxfId="56" priority="7" stopIfTrue="1" operator="equal">
      <formula>$F$3</formula>
    </cfRule>
  </conditionalFormatting>
  <conditionalFormatting sqref="B10">
    <cfRule type="expression" dxfId="55" priority="6">
      <formula>AA10=1</formula>
    </cfRule>
    <cfRule type="expression" dxfId="54" priority="10" stopIfTrue="1">
      <formula>AA6=1</formula>
    </cfRule>
  </conditionalFormatting>
  <conditionalFormatting sqref="F4">
    <cfRule type="expression" dxfId="53" priority="5" stopIfTrue="1">
      <formula>$Y$12=1</formula>
    </cfRule>
  </conditionalFormatting>
  <conditionalFormatting sqref="F5">
    <cfRule type="expression" dxfId="52" priority="4" stopIfTrue="1">
      <formula>$Y$12=1</formula>
    </cfRule>
  </conditionalFormatting>
  <conditionalFormatting sqref="F6">
    <cfRule type="expression" dxfId="51" priority="3" stopIfTrue="1">
      <formula>$Y$12=1</formula>
    </cfRule>
  </conditionalFormatting>
  <conditionalFormatting sqref="C10:R10">
    <cfRule type="expression" dxfId="50" priority="1">
      <formula>AB10=1</formula>
    </cfRule>
    <cfRule type="expression" dxfId="49" priority="2" stopIfTrue="1">
      <formula>AB6=1</formula>
    </cfRule>
  </conditionalFormatting>
  <dataValidations count="1">
    <dataValidation type="list" allowBlank="1" showInputMessage="1" showErrorMessage="1" sqref="F3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9" width="9.7109375" customWidth="1"/>
    <col min="25" max="25" width="9.140625" customWidth="1"/>
    <col min="26" max="27" width="9.140625" hidden="1" customWidth="1"/>
    <col min="28" max="45" width="8.85546875" hidden="1" customWidth="1"/>
    <col min="46" max="46" width="9.140625" customWidth="1"/>
  </cols>
  <sheetData>
    <row r="1" spans="1:45" x14ac:dyDescent="0.2">
      <c r="A1" s="2" t="s">
        <v>73</v>
      </c>
      <c r="B1" s="2"/>
      <c r="C1" s="2"/>
      <c r="G1" s="2"/>
      <c r="J1" s="22"/>
      <c r="S1" s="2"/>
    </row>
    <row r="2" spans="1:45" x14ac:dyDescent="0.2">
      <c r="C2" s="2"/>
      <c r="D2" s="2"/>
      <c r="Z2" s="25"/>
      <c r="AA2" s="25"/>
      <c r="AB2" s="4"/>
      <c r="AC2" s="4"/>
    </row>
    <row r="3" spans="1:45" x14ac:dyDescent="0.2">
      <c r="B3" s="22" t="s">
        <v>59</v>
      </c>
      <c r="C3" s="22"/>
      <c r="D3" s="22"/>
      <c r="E3" s="5"/>
      <c r="F3" s="24" t="s">
        <v>11</v>
      </c>
      <c r="R3" s="3"/>
      <c r="Z3" s="4"/>
      <c r="AA3" s="4"/>
    </row>
    <row r="4" spans="1:45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5.5</v>
      </c>
      <c r="G4" s="33" t="str">
        <f>IF(Z8=1,"","&lt;= enter cash price if no futures market")</f>
        <v/>
      </c>
      <c r="H4" s="15"/>
      <c r="I4" s="15"/>
      <c r="J4" s="15"/>
      <c r="K4" s="15"/>
      <c r="Z4" s="4"/>
      <c r="AA4" s="4"/>
      <c r="AB4" t="str">
        <f t="shared" ref="AB4:AS4" si="0">B8</f>
        <v>S. Wht</v>
      </c>
      <c r="AC4" t="str">
        <f t="shared" si="0"/>
        <v>Durum</v>
      </c>
      <c r="AD4" t="str">
        <f t="shared" si="0"/>
        <v>Barley</v>
      </c>
      <c r="AE4" t="str">
        <f t="shared" si="0"/>
        <v>Corn</v>
      </c>
      <c r="AF4" t="str">
        <f t="shared" si="0"/>
        <v>Soybean</v>
      </c>
      <c r="AG4" t="str">
        <f t="shared" si="0"/>
        <v>Drybeans</v>
      </c>
      <c r="AH4" t="str">
        <f t="shared" si="0"/>
        <v>Oil Snflr</v>
      </c>
      <c r="AI4" t="str">
        <f t="shared" si="0"/>
        <v>Conf Snflr</v>
      </c>
      <c r="AJ4" t="str">
        <f t="shared" si="0"/>
        <v>Canola</v>
      </c>
      <c r="AK4" t="str">
        <f t="shared" si="0"/>
        <v>Flax</v>
      </c>
      <c r="AL4" t="str">
        <f t="shared" si="0"/>
        <v>Field Pea</v>
      </c>
      <c r="AM4" t="str">
        <f t="shared" si="0"/>
        <v>Oats</v>
      </c>
      <c r="AN4" t="str">
        <f t="shared" si="0"/>
        <v>Lentils</v>
      </c>
      <c r="AO4" t="str">
        <f t="shared" si="0"/>
        <v>Mustard</v>
      </c>
      <c r="AP4" t="str">
        <f t="shared" si="0"/>
        <v>Buckwht</v>
      </c>
      <c r="AQ4" t="str">
        <f t="shared" si="0"/>
        <v>Millet</v>
      </c>
      <c r="AR4" t="str">
        <f t="shared" si="0"/>
        <v>W.Wht</v>
      </c>
      <c r="AS4" t="str">
        <f t="shared" si="0"/>
        <v>Rye</v>
      </c>
    </row>
    <row r="5" spans="1:45" x14ac:dyDescent="0.2">
      <c r="B5" s="5" t="s">
        <v>44</v>
      </c>
      <c r="C5" s="5"/>
      <c r="D5" s="5"/>
      <c r="E5" s="5"/>
      <c r="F5" s="9">
        <v>-0.48</v>
      </c>
      <c r="G5" s="33" t="str">
        <f>IF(F5&gt;0,"Basis is usually Negative",IF(Z8=1,"","&lt;= enter 0 basis if no futures market"))</f>
        <v/>
      </c>
      <c r="Z5" s="4" t="s">
        <v>61</v>
      </c>
      <c r="AA5" s="4"/>
      <c r="AB5" s="23">
        <v>1</v>
      </c>
      <c r="AC5" s="23">
        <v>0</v>
      </c>
      <c r="AD5" s="23">
        <v>0</v>
      </c>
      <c r="AE5" s="23">
        <v>1</v>
      </c>
      <c r="AF5" s="23">
        <v>1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0</v>
      </c>
      <c r="AQ5" s="23">
        <v>0</v>
      </c>
      <c r="AR5" s="23">
        <v>1</v>
      </c>
      <c r="AS5" s="23">
        <v>0</v>
      </c>
    </row>
    <row r="6" spans="1:45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5.0199999999999996</v>
      </c>
      <c r="G6" s="4"/>
      <c r="Z6" s="4" t="s">
        <v>60</v>
      </c>
      <c r="AA6" s="4"/>
      <c r="AB6">
        <f t="shared" ref="AB6:AS6" si="1">IF($F$3=B8,1,0)</f>
        <v>1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</row>
    <row r="7" spans="1:45" x14ac:dyDescent="0.2">
      <c r="F7" s="4"/>
      <c r="G7" s="4"/>
      <c r="H7" s="4"/>
      <c r="I7" s="4"/>
      <c r="J7" s="4"/>
      <c r="Z7" s="25" t="s">
        <v>84</v>
      </c>
      <c r="AA7" s="4"/>
      <c r="AB7">
        <f>IF(AB5+AB6=2,1,0)</f>
        <v>1</v>
      </c>
      <c r="AC7">
        <f t="shared" ref="AC7:AS7" si="2">IF(AC5+AC6=2,1,0)</f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ref="AN7" si="3">IF(AN5+AN6=2,1,0)</f>
        <v>0</v>
      </c>
      <c r="AO7">
        <f t="shared" si="2"/>
        <v>0</v>
      </c>
      <c r="AP7">
        <f t="shared" si="2"/>
        <v>0</v>
      </c>
      <c r="AQ7">
        <f t="shared" si="2"/>
        <v>0</v>
      </c>
      <c r="AR7">
        <f t="shared" si="2"/>
        <v>0</v>
      </c>
      <c r="AS7">
        <f t="shared" si="2"/>
        <v>0</v>
      </c>
    </row>
    <row r="8" spans="1:45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17</v>
      </c>
      <c r="O8" s="17" t="s">
        <v>72</v>
      </c>
      <c r="P8" s="17" t="s">
        <v>80</v>
      </c>
      <c r="Q8" s="17" t="s">
        <v>81</v>
      </c>
      <c r="R8" s="17" t="s">
        <v>62</v>
      </c>
      <c r="S8" s="17" t="s">
        <v>83</v>
      </c>
      <c r="Z8" s="26">
        <f>SUM(AB7:AS7)</f>
        <v>1</v>
      </c>
      <c r="AA8" s="25" t="s">
        <v>86</v>
      </c>
    </row>
    <row r="9" spans="1:45" x14ac:dyDescent="0.2">
      <c r="A9" s="5" t="s">
        <v>0</v>
      </c>
      <c r="B9" s="8">
        <v>47</v>
      </c>
      <c r="C9" s="8">
        <v>50</v>
      </c>
      <c r="D9" s="8">
        <v>66</v>
      </c>
      <c r="E9" s="8">
        <v>105</v>
      </c>
      <c r="F9" s="8">
        <v>31</v>
      </c>
      <c r="G9" s="8">
        <v>1610</v>
      </c>
      <c r="H9" s="8">
        <v>1760</v>
      </c>
      <c r="I9" s="8">
        <v>1750</v>
      </c>
      <c r="J9" s="8">
        <v>1740</v>
      </c>
      <c r="K9" s="8">
        <v>18</v>
      </c>
      <c r="L9" s="8">
        <v>36</v>
      </c>
      <c r="M9" s="8">
        <v>69</v>
      </c>
      <c r="N9" s="8">
        <v>1200</v>
      </c>
      <c r="O9" s="8">
        <v>850</v>
      </c>
      <c r="P9" s="8">
        <v>900</v>
      </c>
      <c r="Q9" s="8">
        <v>1500</v>
      </c>
      <c r="R9" s="8">
        <v>47</v>
      </c>
      <c r="S9" s="8">
        <v>43</v>
      </c>
    </row>
    <row r="10" spans="1:45" x14ac:dyDescent="0.2">
      <c r="A10" s="19" t="s">
        <v>43</v>
      </c>
      <c r="B10" s="6">
        <f>IF($F$3=B8,$F$6,B11/B9)</f>
        <v>5.0199999999999996</v>
      </c>
      <c r="C10" s="6">
        <f t="shared" ref="C10:S10" si="4">IF($F$3=C8,$F$6,C11/C9)</f>
        <v>4.8950331999999994</v>
      </c>
      <c r="D10" s="6">
        <f t="shared" si="4"/>
        <v>3.3624462121212115</v>
      </c>
      <c r="E10" s="6">
        <f t="shared" si="4"/>
        <v>3.1623491428571424</v>
      </c>
      <c r="F10" s="6">
        <f t="shared" si="4"/>
        <v>7.3369906451612898</v>
      </c>
      <c r="G10" s="6">
        <f t="shared" si="4"/>
        <v>0.19224489440993789</v>
      </c>
      <c r="H10" s="6">
        <f t="shared" si="4"/>
        <v>0.14647418181818178</v>
      </c>
      <c r="I10" s="6">
        <f t="shared" si="4"/>
        <v>0.17241105714285712</v>
      </c>
      <c r="J10" s="6">
        <f t="shared" si="4"/>
        <v>0.15535269540229882</v>
      </c>
      <c r="K10" s="6">
        <f t="shared" si="4"/>
        <v>10.553400555555555</v>
      </c>
      <c r="L10" s="6">
        <f t="shared" si="4"/>
        <v>6.0951622222222221</v>
      </c>
      <c r="M10" s="6">
        <f t="shared" si="4"/>
        <v>2.9468514492753619</v>
      </c>
      <c r="N10" s="6">
        <f t="shared" ref="N10" si="5">IF($F$3=N8,$F$6,N11/N9)</f>
        <v>0.17837885833333333</v>
      </c>
      <c r="O10" s="6">
        <f t="shared" si="4"/>
        <v>0.2205598470588235</v>
      </c>
      <c r="P10" s="6">
        <f t="shared" si="4"/>
        <v>0.19378017777777776</v>
      </c>
      <c r="Q10" s="6">
        <f t="shared" si="4"/>
        <v>0.10551199333333333</v>
      </c>
      <c r="R10" s="6">
        <f t="shared" si="4"/>
        <v>4.7357176595744672</v>
      </c>
      <c r="S10" s="6">
        <f t="shared" si="4"/>
        <v>4.568647674418604</v>
      </c>
      <c r="Z10" s="27" t="s">
        <v>85</v>
      </c>
      <c r="AA10" s="25"/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</v>
      </c>
      <c r="AH10" s="28">
        <v>1</v>
      </c>
      <c r="AI10" s="28">
        <v>1</v>
      </c>
      <c r="AJ10" s="28">
        <v>1</v>
      </c>
      <c r="AK10" s="28">
        <v>0</v>
      </c>
      <c r="AL10" s="28">
        <v>0</v>
      </c>
      <c r="AM10" s="28">
        <v>0</v>
      </c>
      <c r="AN10" s="28">
        <v>1</v>
      </c>
      <c r="AO10" s="28">
        <v>1</v>
      </c>
      <c r="AP10" s="28">
        <v>1</v>
      </c>
      <c r="AQ10" s="28">
        <v>1</v>
      </c>
      <c r="AR10" s="28">
        <v>0</v>
      </c>
      <c r="AS10" s="28">
        <v>0</v>
      </c>
    </row>
    <row r="11" spans="1:45" x14ac:dyDescent="0.2">
      <c r="A11" s="5" t="s">
        <v>1</v>
      </c>
      <c r="B11" s="34">
        <f t="shared" ref="B11:S11" si="6">IF($F$3=B8,B9*B10,$AB$17+B25)</f>
        <v>235.93999999999997</v>
      </c>
      <c r="C11" s="34">
        <f t="shared" si="6"/>
        <v>244.75165999999999</v>
      </c>
      <c r="D11" s="34">
        <f t="shared" si="6"/>
        <v>221.92144999999996</v>
      </c>
      <c r="E11" s="34">
        <f t="shared" si="6"/>
        <v>332.04665999999997</v>
      </c>
      <c r="F11" s="34">
        <f t="shared" si="6"/>
        <v>227.44671</v>
      </c>
      <c r="G11" s="34">
        <f t="shared" si="6"/>
        <v>309.51427999999999</v>
      </c>
      <c r="H11" s="34">
        <f t="shared" si="6"/>
        <v>257.79455999999993</v>
      </c>
      <c r="I11" s="34">
        <f t="shared" si="6"/>
        <v>301.71934999999996</v>
      </c>
      <c r="J11" s="34">
        <f t="shared" si="6"/>
        <v>270.31368999999995</v>
      </c>
      <c r="K11" s="34">
        <f t="shared" si="6"/>
        <v>189.96120999999999</v>
      </c>
      <c r="L11" s="34">
        <f t="shared" si="6"/>
        <v>219.42583999999999</v>
      </c>
      <c r="M11" s="34">
        <f t="shared" si="6"/>
        <v>203.33274999999998</v>
      </c>
      <c r="N11" s="34">
        <f t="shared" si="6"/>
        <v>214.05463</v>
      </c>
      <c r="O11" s="34">
        <f t="shared" si="6"/>
        <v>187.47586999999999</v>
      </c>
      <c r="P11" s="34">
        <f t="shared" si="6"/>
        <v>174.40215999999998</v>
      </c>
      <c r="Q11" s="34">
        <f t="shared" si="6"/>
        <v>158.26799</v>
      </c>
      <c r="R11" s="34">
        <f t="shared" si="6"/>
        <v>222.57872999999998</v>
      </c>
      <c r="S11" s="34">
        <f t="shared" si="6"/>
        <v>196.45184999999998</v>
      </c>
      <c r="Z11" s="27" t="s">
        <v>88</v>
      </c>
      <c r="AB11">
        <f t="shared" ref="AB11:AS11" si="7">IF(AB6+AB10=2,1,0)</f>
        <v>0</v>
      </c>
      <c r="AC11">
        <f t="shared" si="7"/>
        <v>0</v>
      </c>
      <c r="AD11">
        <f t="shared" si="7"/>
        <v>0</v>
      </c>
      <c r="AE11">
        <f t="shared" si="7"/>
        <v>0</v>
      </c>
      <c r="AF11">
        <f t="shared" si="7"/>
        <v>0</v>
      </c>
      <c r="AG11">
        <f t="shared" si="7"/>
        <v>0</v>
      </c>
      <c r="AH11">
        <f t="shared" si="7"/>
        <v>0</v>
      </c>
      <c r="AI11">
        <f t="shared" si="7"/>
        <v>0</v>
      </c>
      <c r="AJ11">
        <f t="shared" si="7"/>
        <v>0</v>
      </c>
      <c r="AK11">
        <f t="shared" si="7"/>
        <v>0</v>
      </c>
      <c r="AL11">
        <f t="shared" si="7"/>
        <v>0</v>
      </c>
      <c r="AM11">
        <f t="shared" si="7"/>
        <v>0</v>
      </c>
      <c r="AN11">
        <f t="shared" ref="AN11" si="8">IF(AN6+AN10=2,1,0)</f>
        <v>0</v>
      </c>
      <c r="AO11">
        <f t="shared" si="7"/>
        <v>0</v>
      </c>
      <c r="AP11">
        <f t="shared" si="7"/>
        <v>0</v>
      </c>
      <c r="AQ11">
        <f t="shared" si="7"/>
        <v>0</v>
      </c>
      <c r="AR11">
        <f t="shared" si="7"/>
        <v>0</v>
      </c>
      <c r="AS11">
        <f t="shared" si="7"/>
        <v>0</v>
      </c>
    </row>
    <row r="12" spans="1:4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Z12" s="26">
        <f>SUM(AB11:AS11)</f>
        <v>0</v>
      </c>
      <c r="AA12" s="25" t="s">
        <v>87</v>
      </c>
    </row>
    <row r="13" spans="1:4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Z13" s="4"/>
      <c r="AA13" s="4"/>
    </row>
    <row r="14" spans="1:45" x14ac:dyDescent="0.2">
      <c r="A14" s="5" t="s">
        <v>45</v>
      </c>
      <c r="B14" s="9">
        <v>17.43</v>
      </c>
      <c r="C14" s="9">
        <v>21.15</v>
      </c>
      <c r="D14" s="9">
        <v>13.2</v>
      </c>
      <c r="E14" s="9">
        <v>78.010000000000005</v>
      </c>
      <c r="F14" s="9">
        <v>65.8</v>
      </c>
      <c r="G14" s="9">
        <v>60.23</v>
      </c>
      <c r="H14" s="9">
        <v>34.1</v>
      </c>
      <c r="I14" s="9">
        <v>49.5</v>
      </c>
      <c r="J14" s="9">
        <v>56.5</v>
      </c>
      <c r="K14" s="9">
        <v>15.75</v>
      </c>
      <c r="L14" s="9">
        <v>42</v>
      </c>
      <c r="M14" s="9">
        <v>12.5</v>
      </c>
      <c r="N14" s="9">
        <v>21</v>
      </c>
      <c r="O14" s="9">
        <v>25.2</v>
      </c>
      <c r="P14" s="9">
        <v>20</v>
      </c>
      <c r="Q14" s="9">
        <v>8.75</v>
      </c>
      <c r="R14" s="9">
        <v>9.9</v>
      </c>
      <c r="S14" s="9">
        <v>9.6</v>
      </c>
      <c r="AB14" t="s">
        <v>16</v>
      </c>
    </row>
    <row r="15" spans="1:45" x14ac:dyDescent="0.2">
      <c r="A15" s="5" t="s">
        <v>46</v>
      </c>
      <c r="B15" s="10">
        <v>25.8</v>
      </c>
      <c r="C15" s="10">
        <v>25.8</v>
      </c>
      <c r="D15" s="10">
        <v>24.3</v>
      </c>
      <c r="E15" s="10">
        <v>25</v>
      </c>
      <c r="F15" s="10">
        <v>26</v>
      </c>
      <c r="G15" s="10">
        <v>46.9</v>
      </c>
      <c r="H15" s="10">
        <v>34</v>
      </c>
      <c r="I15" s="10">
        <v>36.200000000000003</v>
      </c>
      <c r="J15" s="10">
        <v>23.1</v>
      </c>
      <c r="K15" s="10">
        <v>29.2</v>
      </c>
      <c r="L15" s="10">
        <v>35.9</v>
      </c>
      <c r="M15" s="10">
        <v>10.6</v>
      </c>
      <c r="N15" s="10">
        <v>35.5</v>
      </c>
      <c r="O15" s="10">
        <v>20.2</v>
      </c>
      <c r="P15" s="10">
        <v>18</v>
      </c>
      <c r="Q15" s="10">
        <v>9.6</v>
      </c>
      <c r="R15" s="10">
        <v>23</v>
      </c>
      <c r="S15" s="10">
        <v>6.5</v>
      </c>
      <c r="AB15">
        <f t="shared" ref="AB15:AS15" si="9">IF($F$3=B8,B27,0)</f>
        <v>81.592169999999982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  <c r="AR15">
        <f t="shared" si="9"/>
        <v>0</v>
      </c>
      <c r="AS15">
        <f t="shared" si="9"/>
        <v>0</v>
      </c>
    </row>
    <row r="16" spans="1:45" x14ac:dyDescent="0.2">
      <c r="A16" s="5" t="s">
        <v>47</v>
      </c>
      <c r="B16" s="10">
        <v>9</v>
      </c>
      <c r="C16" s="10">
        <v>9</v>
      </c>
      <c r="D16" s="10">
        <v>9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16</v>
      </c>
      <c r="O16" s="10">
        <v>0</v>
      </c>
      <c r="P16" s="10">
        <v>0</v>
      </c>
      <c r="Q16" s="10">
        <v>0</v>
      </c>
      <c r="R16" s="10">
        <v>9</v>
      </c>
      <c r="S16" s="10">
        <v>0</v>
      </c>
      <c r="AB16" t="s">
        <v>14</v>
      </c>
    </row>
    <row r="17" spans="1:32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B17">
        <f>SUM(AB15:AS15)</f>
        <v>81.592169999999982</v>
      </c>
    </row>
    <row r="18" spans="1:32" x14ac:dyDescent="0.2">
      <c r="A18" s="5" t="s">
        <v>49</v>
      </c>
      <c r="B18" s="10">
        <v>52.4</v>
      </c>
      <c r="C18" s="10">
        <v>56.5</v>
      </c>
      <c r="D18" s="10">
        <v>43.9</v>
      </c>
      <c r="E18" s="10">
        <v>60.8</v>
      </c>
      <c r="F18" s="10">
        <v>4.05</v>
      </c>
      <c r="G18" s="10">
        <v>31.88</v>
      </c>
      <c r="H18" s="10">
        <v>36.700000000000003</v>
      </c>
      <c r="I18" s="10">
        <v>36.43</v>
      </c>
      <c r="J18" s="10">
        <v>60.15</v>
      </c>
      <c r="K18" s="10">
        <v>17.29</v>
      </c>
      <c r="L18" s="10">
        <v>7</v>
      </c>
      <c r="M18" s="10">
        <v>38.19</v>
      </c>
      <c r="N18" s="10">
        <v>3.89</v>
      </c>
      <c r="O18" s="10">
        <v>19.91</v>
      </c>
      <c r="P18" s="10">
        <v>12.07</v>
      </c>
      <c r="Q18" s="10">
        <v>17.3</v>
      </c>
      <c r="R18" s="10">
        <v>52.4</v>
      </c>
      <c r="S18" s="10">
        <v>46.93</v>
      </c>
    </row>
    <row r="19" spans="1:32" x14ac:dyDescent="0.2">
      <c r="A19" s="5" t="s">
        <v>50</v>
      </c>
      <c r="B19" s="10">
        <v>7</v>
      </c>
      <c r="C19" s="10">
        <v>7.5</v>
      </c>
      <c r="D19" s="10">
        <v>6</v>
      </c>
      <c r="E19" s="10">
        <v>10.5</v>
      </c>
      <c r="F19" s="10">
        <v>8</v>
      </c>
      <c r="G19" s="10">
        <v>12</v>
      </c>
      <c r="H19" s="10">
        <v>8.5</v>
      </c>
      <c r="I19" s="10">
        <v>21</v>
      </c>
      <c r="J19" s="10">
        <v>6.5</v>
      </c>
      <c r="K19" s="10">
        <v>11.5</v>
      </c>
      <c r="L19" s="10">
        <v>6</v>
      </c>
      <c r="M19" s="10">
        <v>15</v>
      </c>
      <c r="N19" s="10">
        <v>7</v>
      </c>
      <c r="O19" s="10">
        <v>0</v>
      </c>
      <c r="P19" s="10">
        <v>10</v>
      </c>
      <c r="Q19" s="10">
        <v>0</v>
      </c>
      <c r="R19" s="10">
        <v>7</v>
      </c>
      <c r="S19" s="10">
        <v>13</v>
      </c>
      <c r="AB19" s="29" t="s">
        <v>89</v>
      </c>
      <c r="AF19" s="30">
        <v>5.3999999999999999E-2</v>
      </c>
    </row>
    <row r="20" spans="1:32" x14ac:dyDescent="0.2">
      <c r="A20" s="5" t="s">
        <v>51</v>
      </c>
      <c r="B20" s="10">
        <v>12.54</v>
      </c>
      <c r="C20" s="10">
        <v>12.71</v>
      </c>
      <c r="D20" s="10">
        <v>13.57</v>
      </c>
      <c r="E20" s="10">
        <v>19.28</v>
      </c>
      <c r="F20" s="10">
        <v>11.68</v>
      </c>
      <c r="G20" s="10">
        <v>16</v>
      </c>
      <c r="H20" s="10">
        <v>13.7</v>
      </c>
      <c r="I20" s="10">
        <v>13.68</v>
      </c>
      <c r="J20" s="10">
        <v>12</v>
      </c>
      <c r="K20" s="10">
        <v>11.96</v>
      </c>
      <c r="L20" s="10">
        <v>13.14</v>
      </c>
      <c r="M20" s="10">
        <v>14.78</v>
      </c>
      <c r="N20" s="10">
        <v>14.23</v>
      </c>
      <c r="O20" s="10">
        <v>11.87</v>
      </c>
      <c r="P20" s="10">
        <v>11.57</v>
      </c>
      <c r="Q20" s="10">
        <v>12.67</v>
      </c>
      <c r="R20" s="10">
        <v>11.54</v>
      </c>
      <c r="S20" s="10">
        <v>11.51</v>
      </c>
    </row>
    <row r="21" spans="1:32" x14ac:dyDescent="0.2">
      <c r="A21" s="5" t="s">
        <v>52</v>
      </c>
      <c r="B21" s="10">
        <v>18.12</v>
      </c>
      <c r="C21" s="10">
        <v>18.21</v>
      </c>
      <c r="D21" s="10">
        <v>18.670000000000002</v>
      </c>
      <c r="E21" s="10">
        <v>23.38</v>
      </c>
      <c r="F21" s="10">
        <v>17.489999999999998</v>
      </c>
      <c r="G21" s="10">
        <v>21.92</v>
      </c>
      <c r="H21" s="10">
        <v>18.29</v>
      </c>
      <c r="I21" s="10">
        <v>18.28</v>
      </c>
      <c r="J21" s="10">
        <v>17.510000000000002</v>
      </c>
      <c r="K21" s="10">
        <v>18.32</v>
      </c>
      <c r="L21" s="10">
        <v>19.170000000000002</v>
      </c>
      <c r="M21" s="10">
        <v>19.47</v>
      </c>
      <c r="N21" s="10">
        <v>21.86</v>
      </c>
      <c r="O21" s="10">
        <v>17.920000000000002</v>
      </c>
      <c r="P21" s="10">
        <v>17.23</v>
      </c>
      <c r="Q21" s="10">
        <v>18.34</v>
      </c>
      <c r="R21" s="10">
        <v>16.440000000000001</v>
      </c>
      <c r="S21" s="10">
        <v>16.3</v>
      </c>
    </row>
    <row r="22" spans="1:32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18.899999999999999</v>
      </c>
      <c r="F22" s="10">
        <v>0</v>
      </c>
      <c r="G22" s="10">
        <v>0</v>
      </c>
      <c r="H22" s="10">
        <v>5.28</v>
      </c>
      <c r="I22" s="10">
        <v>5.25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2" x14ac:dyDescent="0.2">
      <c r="A23" s="5" t="s">
        <v>53</v>
      </c>
      <c r="B23" s="10">
        <v>8</v>
      </c>
      <c r="C23" s="10">
        <v>8</v>
      </c>
      <c r="D23" s="10">
        <v>8</v>
      </c>
      <c r="E23" s="10">
        <v>8</v>
      </c>
      <c r="F23" s="10">
        <v>5</v>
      </c>
      <c r="G23" s="10">
        <v>13</v>
      </c>
      <c r="H23" s="10">
        <v>16</v>
      </c>
      <c r="I23" s="10">
        <v>24</v>
      </c>
      <c r="J23" s="10">
        <v>8</v>
      </c>
      <c r="K23" s="10">
        <v>1.5</v>
      </c>
      <c r="L23" s="10">
        <v>9.5</v>
      </c>
      <c r="M23" s="10">
        <v>8</v>
      </c>
      <c r="N23" s="10">
        <v>9.5</v>
      </c>
      <c r="O23" s="10">
        <v>8</v>
      </c>
      <c r="P23" s="10">
        <v>1.5</v>
      </c>
      <c r="Q23" s="10">
        <v>8</v>
      </c>
      <c r="R23" s="10">
        <v>8</v>
      </c>
      <c r="S23" s="10">
        <v>8</v>
      </c>
    </row>
    <row r="24" spans="1:32" x14ac:dyDescent="0.2">
      <c r="A24" s="5" t="s">
        <v>54</v>
      </c>
      <c r="B24" s="18">
        <f>SUM(B14:B23)*$AF$19*6/12</f>
        <v>4.05783</v>
      </c>
      <c r="C24" s="18">
        <f t="shared" ref="C24:S24" si="10">SUM(C14:C23)*$AF$19*6/12</f>
        <v>4.2894899999999998</v>
      </c>
      <c r="D24" s="18">
        <f t="shared" si="10"/>
        <v>3.6892799999999997</v>
      </c>
      <c r="E24" s="18">
        <f t="shared" si="10"/>
        <v>6.5844899999999997</v>
      </c>
      <c r="F24" s="18">
        <f t="shared" si="10"/>
        <v>3.8345400000000001</v>
      </c>
      <c r="G24" s="18">
        <f t="shared" si="10"/>
        <v>5.9921100000000003</v>
      </c>
      <c r="H24" s="18">
        <f t="shared" si="10"/>
        <v>4.63239</v>
      </c>
      <c r="I24" s="18">
        <f t="shared" si="10"/>
        <v>5.7871800000000002</v>
      </c>
      <c r="J24" s="18">
        <f t="shared" si="10"/>
        <v>4.9615199999999993</v>
      </c>
      <c r="K24" s="18">
        <f t="shared" si="10"/>
        <v>2.8490400000000005</v>
      </c>
      <c r="L24" s="18">
        <f t="shared" si="10"/>
        <v>3.6236700000000002</v>
      </c>
      <c r="M24" s="18">
        <f t="shared" si="10"/>
        <v>3.20058</v>
      </c>
      <c r="N24" s="18">
        <f t="shared" ref="N24" si="11">SUM(N14:N23)*$AF$19*6/12</f>
        <v>3.482460000000001</v>
      </c>
      <c r="O24" s="18">
        <f t="shared" si="10"/>
        <v>2.7837000000000001</v>
      </c>
      <c r="P24" s="18">
        <f t="shared" si="10"/>
        <v>2.4399899999999999</v>
      </c>
      <c r="Q24" s="18">
        <f t="shared" si="10"/>
        <v>2.0158200000000002</v>
      </c>
      <c r="R24" s="18">
        <f t="shared" si="10"/>
        <v>3.7065600000000001</v>
      </c>
      <c r="S24" s="18">
        <f t="shared" si="10"/>
        <v>3.0196799999999997</v>
      </c>
    </row>
    <row r="25" spans="1:32" x14ac:dyDescent="0.2">
      <c r="A25" s="5" t="s">
        <v>55</v>
      </c>
      <c r="B25" s="35">
        <f t="shared" ref="B25:S25" si="12">SUM(B14:B24)</f>
        <v>154.34782999999999</v>
      </c>
      <c r="C25" s="35">
        <f t="shared" si="12"/>
        <v>163.15949000000001</v>
      </c>
      <c r="D25" s="35">
        <f t="shared" si="12"/>
        <v>140.32927999999998</v>
      </c>
      <c r="E25" s="35">
        <f t="shared" si="12"/>
        <v>250.45448999999999</v>
      </c>
      <c r="F25" s="35">
        <f t="shared" si="12"/>
        <v>145.85454000000001</v>
      </c>
      <c r="G25" s="35">
        <f t="shared" si="12"/>
        <v>227.92211</v>
      </c>
      <c r="H25" s="35">
        <f t="shared" si="12"/>
        <v>176.20238999999998</v>
      </c>
      <c r="I25" s="35">
        <f t="shared" si="12"/>
        <v>220.12718000000001</v>
      </c>
      <c r="J25" s="35">
        <f t="shared" si="12"/>
        <v>188.72152</v>
      </c>
      <c r="K25" s="35">
        <f t="shared" si="12"/>
        <v>108.36904000000001</v>
      </c>
      <c r="L25" s="35">
        <f t="shared" si="12"/>
        <v>137.83367000000001</v>
      </c>
      <c r="M25" s="35">
        <f t="shared" si="12"/>
        <v>121.74057999999999</v>
      </c>
      <c r="N25" s="35">
        <f t="shared" ref="N25" si="13">SUM(N14:N24)</f>
        <v>132.46246000000002</v>
      </c>
      <c r="O25" s="35">
        <f t="shared" si="12"/>
        <v>105.8837</v>
      </c>
      <c r="P25" s="35">
        <f t="shared" si="12"/>
        <v>92.809989999999999</v>
      </c>
      <c r="Q25" s="35">
        <f t="shared" si="12"/>
        <v>76.675820000000016</v>
      </c>
      <c r="R25" s="35">
        <f t="shared" si="12"/>
        <v>140.98656</v>
      </c>
      <c r="S25" s="35">
        <f t="shared" si="12"/>
        <v>114.85968</v>
      </c>
    </row>
    <row r="26" spans="1:32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2" x14ac:dyDescent="0.2">
      <c r="A27" s="5" t="s">
        <v>56</v>
      </c>
      <c r="B27" s="34">
        <f t="shared" ref="B27:S27" si="14">B11-B25</f>
        <v>81.592169999999982</v>
      </c>
      <c r="C27" s="34">
        <f t="shared" si="14"/>
        <v>81.592169999999982</v>
      </c>
      <c r="D27" s="34">
        <f t="shared" si="14"/>
        <v>81.592169999999982</v>
      </c>
      <c r="E27" s="34">
        <f t="shared" si="14"/>
        <v>81.592169999999982</v>
      </c>
      <c r="F27" s="34">
        <f t="shared" si="14"/>
        <v>81.592169999999982</v>
      </c>
      <c r="G27" s="34">
        <f t="shared" si="14"/>
        <v>81.592169999999982</v>
      </c>
      <c r="H27" s="34">
        <f t="shared" si="14"/>
        <v>81.592169999999953</v>
      </c>
      <c r="I27" s="34">
        <f t="shared" si="14"/>
        <v>81.592169999999953</v>
      </c>
      <c r="J27" s="34">
        <f t="shared" si="14"/>
        <v>81.592169999999953</v>
      </c>
      <c r="K27" s="34">
        <f t="shared" si="14"/>
        <v>81.592169999999982</v>
      </c>
      <c r="L27" s="34">
        <f t="shared" si="14"/>
        <v>81.592169999999982</v>
      </c>
      <c r="M27" s="34">
        <f t="shared" si="14"/>
        <v>81.592169999999982</v>
      </c>
      <c r="N27" s="34">
        <f t="shared" ref="N27" si="15">N11-N25</f>
        <v>81.592169999999982</v>
      </c>
      <c r="O27" s="34">
        <f t="shared" si="14"/>
        <v>81.592169999999982</v>
      </c>
      <c r="P27" s="34">
        <f t="shared" si="14"/>
        <v>81.592169999999982</v>
      </c>
      <c r="Q27" s="34">
        <f t="shared" si="14"/>
        <v>81.592169999999982</v>
      </c>
      <c r="R27" s="34">
        <f t="shared" si="14"/>
        <v>81.592169999999982</v>
      </c>
      <c r="S27" s="34">
        <f t="shared" si="14"/>
        <v>81.592169999999982</v>
      </c>
    </row>
    <row r="28" spans="1:32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2" x14ac:dyDescent="0.2">
      <c r="A30" s="2" t="s">
        <v>19</v>
      </c>
    </row>
    <row r="31" spans="1:32" x14ac:dyDescent="0.2">
      <c r="A31" t="s">
        <v>20</v>
      </c>
    </row>
  </sheetData>
  <sheetProtection sheet="1" objects="1" scenarios="1"/>
  <conditionalFormatting sqref="B8:L8">
    <cfRule type="cellIs" dxfId="48" priority="11" stopIfTrue="1" operator="equal">
      <formula>$F$3</formula>
    </cfRule>
  </conditionalFormatting>
  <conditionalFormatting sqref="F7:J7">
    <cfRule type="cellIs" dxfId="47" priority="12" stopIfTrue="1" operator="equal">
      <formula>1</formula>
    </cfRule>
  </conditionalFormatting>
  <conditionalFormatting sqref="M8 O8:S8">
    <cfRule type="cellIs" dxfId="46" priority="10" stopIfTrue="1" operator="equal">
      <formula>$F$3</formula>
    </cfRule>
  </conditionalFormatting>
  <conditionalFormatting sqref="B10:M10">
    <cfRule type="expression" dxfId="45" priority="9">
      <formula>AB10=1</formula>
    </cfRule>
    <cfRule type="expression" dxfId="44" priority="13" stopIfTrue="1">
      <formula>AB6=1</formula>
    </cfRule>
  </conditionalFormatting>
  <conditionalFormatting sqref="F4">
    <cfRule type="expression" dxfId="43" priority="8" stopIfTrue="1">
      <formula>$Z$12=1</formula>
    </cfRule>
  </conditionalFormatting>
  <conditionalFormatting sqref="F5">
    <cfRule type="expression" dxfId="42" priority="7" stopIfTrue="1">
      <formula>$Z$12=1</formula>
    </cfRule>
  </conditionalFormatting>
  <conditionalFormatting sqref="F6">
    <cfRule type="expression" dxfId="41" priority="6" stopIfTrue="1">
      <formula>$Z$12=1</formula>
    </cfRule>
  </conditionalFormatting>
  <conditionalFormatting sqref="O10:S10">
    <cfRule type="expression" dxfId="40" priority="4">
      <formula>AO10=1</formula>
    </cfRule>
    <cfRule type="expression" dxfId="39" priority="5" stopIfTrue="1">
      <formula>AO6=1</formula>
    </cfRule>
  </conditionalFormatting>
  <conditionalFormatting sqref="N8">
    <cfRule type="cellIs" dxfId="38" priority="2" stopIfTrue="1" operator="equal">
      <formula>$F$3</formula>
    </cfRule>
  </conditionalFormatting>
  <conditionalFormatting sqref="N10">
    <cfRule type="expression" dxfId="37" priority="1">
      <formula>AN10=1</formula>
    </cfRule>
    <cfRule type="expression" dxfId="36" priority="3" stopIfTrue="1">
      <formula>AN6=1</formula>
    </cfRule>
  </conditionalFormatting>
  <dataValidations count="1">
    <dataValidation type="list" allowBlank="1" showInputMessage="1" showErrorMessage="1" sqref="F3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9" width="9.7109375" customWidth="1"/>
    <col min="24" max="26" width="9.140625" hidden="1" customWidth="1"/>
    <col min="27" max="43" width="8.85546875" hidden="1" customWidth="1"/>
    <col min="44" max="45" width="9.140625" hidden="1" customWidth="1"/>
  </cols>
  <sheetData>
    <row r="1" spans="1:44" x14ac:dyDescent="0.2">
      <c r="A1" s="2" t="s">
        <v>71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Lentils</v>
      </c>
      <c r="AK4" t="str">
        <f t="shared" si="0"/>
        <v>Field Pea</v>
      </c>
      <c r="AL4" t="str">
        <f t="shared" si="0"/>
        <v>Drybeans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Millet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-0.54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4.96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R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17</v>
      </c>
      <c r="L8" s="17" t="s">
        <v>10</v>
      </c>
      <c r="M8" s="17" t="s">
        <v>5</v>
      </c>
      <c r="N8" s="17" t="s">
        <v>72</v>
      </c>
      <c r="O8" s="17" t="s">
        <v>12</v>
      </c>
      <c r="P8" s="17" t="s">
        <v>80</v>
      </c>
      <c r="Q8" s="17" t="s">
        <v>81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51</v>
      </c>
      <c r="C9" s="8">
        <v>47</v>
      </c>
      <c r="D9" s="8">
        <v>71</v>
      </c>
      <c r="E9" s="8">
        <v>110</v>
      </c>
      <c r="F9" s="8">
        <v>32</v>
      </c>
      <c r="G9" s="8">
        <v>1670</v>
      </c>
      <c r="H9" s="8">
        <v>1300</v>
      </c>
      <c r="I9" s="8">
        <v>1900</v>
      </c>
      <c r="J9" s="8">
        <v>23</v>
      </c>
      <c r="K9" s="8">
        <v>1500</v>
      </c>
      <c r="L9" s="8">
        <v>40</v>
      </c>
      <c r="M9" s="8">
        <v>1720</v>
      </c>
      <c r="N9" s="8">
        <v>900</v>
      </c>
      <c r="O9" s="8">
        <v>82</v>
      </c>
      <c r="P9" s="8">
        <v>950</v>
      </c>
      <c r="Q9" s="8">
        <v>1300</v>
      </c>
      <c r="R9" s="8">
        <v>51</v>
      </c>
      <c r="S9" s="8">
        <v>46</v>
      </c>
    </row>
    <row r="10" spans="1:44" x14ac:dyDescent="0.2">
      <c r="A10" s="19" t="s">
        <v>43</v>
      </c>
      <c r="B10" s="6">
        <f>IF($F$3=B8,$F$6,B11/B9)</f>
        <v>4.96</v>
      </c>
      <c r="C10" s="6">
        <f t="shared" ref="C10:S10" si="4">IF($F$3=C8,$F$6,C11/C9)</f>
        <v>5.6039159574468087</v>
      </c>
      <c r="D10" s="6">
        <f t="shared" si="4"/>
        <v>3.4482557746478872</v>
      </c>
      <c r="E10" s="6">
        <f t="shared" si="4"/>
        <v>3.1586751818181815</v>
      </c>
      <c r="F10" s="6">
        <f t="shared" si="4"/>
        <v>7.2932931249999999</v>
      </c>
      <c r="G10" s="6">
        <f t="shared" si="4"/>
        <v>0.15731526946107785</v>
      </c>
      <c r="H10" s="6">
        <f t="shared" si="4"/>
        <v>0.2217764153846154</v>
      </c>
      <c r="I10" s="6">
        <f t="shared" si="4"/>
        <v>0.15210391052631581</v>
      </c>
      <c r="J10" s="6">
        <f t="shared" si="4"/>
        <v>9.323804347826087</v>
      </c>
      <c r="K10" s="6">
        <f t="shared" si="4"/>
        <v>0.1536800333333333</v>
      </c>
      <c r="L10" s="6">
        <f t="shared" si="4"/>
        <v>5.9119162499999991</v>
      </c>
      <c r="M10" s="6">
        <f t="shared" si="4"/>
        <v>0.18975594767441858</v>
      </c>
      <c r="N10" s="6">
        <f t="shared" si="4"/>
        <v>0.24700449999999999</v>
      </c>
      <c r="O10" s="6">
        <f t="shared" si="4"/>
        <v>2.7186648780487803</v>
      </c>
      <c r="P10" s="6">
        <f t="shared" si="4"/>
        <v>0.20005921052631578</v>
      </c>
      <c r="Q10" s="6">
        <f t="shared" si="4"/>
        <v>0.12570451538461538</v>
      </c>
      <c r="R10" s="6">
        <f t="shared" si="4"/>
        <v>4.8395792156862738</v>
      </c>
      <c r="S10" s="6">
        <f t="shared" si="4"/>
        <v>4.7757652173913048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1</v>
      </c>
      <c r="AK10" s="28">
        <v>0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S11" si="5">IF($F$3=B8,B9*B10,$AA$17+B25)</f>
        <v>252.96</v>
      </c>
      <c r="C11" s="34">
        <f t="shared" si="5"/>
        <v>263.38405</v>
      </c>
      <c r="D11" s="34">
        <f t="shared" si="5"/>
        <v>244.82615999999999</v>
      </c>
      <c r="E11" s="34">
        <f t="shared" si="5"/>
        <v>347.45426999999995</v>
      </c>
      <c r="F11" s="34">
        <f t="shared" si="5"/>
        <v>233.38538</v>
      </c>
      <c r="G11" s="34">
        <f t="shared" si="5"/>
        <v>262.7165</v>
      </c>
      <c r="H11" s="34">
        <f t="shared" si="5"/>
        <v>288.30934000000002</v>
      </c>
      <c r="I11" s="34">
        <f t="shared" si="5"/>
        <v>288.99743000000001</v>
      </c>
      <c r="J11" s="34">
        <f t="shared" si="5"/>
        <v>214.44749999999999</v>
      </c>
      <c r="K11" s="34">
        <f t="shared" si="5"/>
        <v>230.52004999999997</v>
      </c>
      <c r="L11" s="34">
        <f t="shared" si="5"/>
        <v>236.47664999999998</v>
      </c>
      <c r="M11" s="34">
        <f t="shared" si="5"/>
        <v>326.38022999999998</v>
      </c>
      <c r="N11" s="34">
        <f t="shared" si="5"/>
        <v>222.30404999999999</v>
      </c>
      <c r="O11" s="34">
        <f t="shared" si="5"/>
        <v>222.93052</v>
      </c>
      <c r="P11" s="34">
        <f t="shared" si="5"/>
        <v>190.05625000000001</v>
      </c>
      <c r="Q11" s="34">
        <f t="shared" si="5"/>
        <v>163.41587000000001</v>
      </c>
      <c r="R11" s="34">
        <f t="shared" si="5"/>
        <v>246.81853999999998</v>
      </c>
      <c r="S11" s="34">
        <f t="shared" si="5"/>
        <v>219.68520000000001</v>
      </c>
      <c r="Y11" s="27" t="s">
        <v>88</v>
      </c>
      <c r="AA11">
        <f t="shared" ref="AA11:AR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 t="shared" si="6"/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17.43</v>
      </c>
      <c r="C14" s="9">
        <v>23.5</v>
      </c>
      <c r="D14" s="9">
        <v>13.2</v>
      </c>
      <c r="E14" s="9">
        <v>78.010000000000005</v>
      </c>
      <c r="F14" s="9">
        <v>65.8</v>
      </c>
      <c r="G14" s="9">
        <v>32.549999999999997</v>
      </c>
      <c r="H14" s="9">
        <v>49.5</v>
      </c>
      <c r="I14" s="9">
        <v>56.5</v>
      </c>
      <c r="J14" s="9">
        <v>15.75</v>
      </c>
      <c r="K14" s="9">
        <v>21</v>
      </c>
      <c r="L14" s="9">
        <v>42</v>
      </c>
      <c r="M14" s="9">
        <v>60.23</v>
      </c>
      <c r="N14" s="9">
        <v>25.2</v>
      </c>
      <c r="O14" s="9">
        <v>12.5</v>
      </c>
      <c r="P14" s="9">
        <v>20</v>
      </c>
      <c r="Q14" s="9">
        <v>8.75</v>
      </c>
      <c r="R14" s="9">
        <v>9.9</v>
      </c>
      <c r="S14" s="9">
        <v>9.6</v>
      </c>
      <c r="AA14" t="s">
        <v>16</v>
      </c>
    </row>
    <row r="15" spans="1:44" x14ac:dyDescent="0.2">
      <c r="A15" s="5" t="s">
        <v>46</v>
      </c>
      <c r="B15" s="10">
        <v>26.2</v>
      </c>
      <c r="C15" s="10">
        <v>26.2</v>
      </c>
      <c r="D15" s="10">
        <v>24.3</v>
      </c>
      <c r="E15" s="10">
        <v>25</v>
      </c>
      <c r="F15" s="10">
        <v>26</v>
      </c>
      <c r="G15" s="10">
        <v>34</v>
      </c>
      <c r="H15" s="10">
        <v>36.200000000000003</v>
      </c>
      <c r="I15" s="10">
        <v>23.1</v>
      </c>
      <c r="J15" s="10">
        <v>29.2</v>
      </c>
      <c r="K15" s="10">
        <v>35.5</v>
      </c>
      <c r="L15" s="10">
        <v>35.9</v>
      </c>
      <c r="M15" s="10">
        <v>46.9</v>
      </c>
      <c r="N15" s="10">
        <v>20.2</v>
      </c>
      <c r="O15" s="10">
        <v>10.6</v>
      </c>
      <c r="P15" s="10">
        <v>18</v>
      </c>
      <c r="Q15" s="10">
        <v>9.6</v>
      </c>
      <c r="R15" s="10">
        <v>24.5</v>
      </c>
      <c r="S15" s="10">
        <v>6.5</v>
      </c>
      <c r="AA15">
        <f t="shared" ref="AA15:AR15" si="7">IF($F$3=B8,B27,0)</f>
        <v>93.723649999999992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9</v>
      </c>
      <c r="C16" s="10">
        <v>17</v>
      </c>
      <c r="D16" s="10">
        <v>17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16</v>
      </c>
      <c r="L16" s="10">
        <v>1.5</v>
      </c>
      <c r="M16" s="10">
        <v>20</v>
      </c>
      <c r="N16" s="10">
        <v>0</v>
      </c>
      <c r="O16" s="10">
        <v>0</v>
      </c>
      <c r="P16" s="10">
        <v>0</v>
      </c>
      <c r="Q16" s="10">
        <v>0</v>
      </c>
      <c r="R16" s="10">
        <v>9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93.723649999999992</v>
      </c>
    </row>
    <row r="18" spans="1:31" x14ac:dyDescent="0.2">
      <c r="A18" s="5" t="s">
        <v>49</v>
      </c>
      <c r="B18" s="10">
        <v>59.41</v>
      </c>
      <c r="C18" s="10">
        <v>53.82</v>
      </c>
      <c r="D18" s="10">
        <v>49.72</v>
      </c>
      <c r="E18" s="10">
        <v>66.44</v>
      </c>
      <c r="F18" s="10">
        <v>6.19</v>
      </c>
      <c r="G18" s="10">
        <v>35.270000000000003</v>
      </c>
      <c r="H18" s="10">
        <v>24.83</v>
      </c>
      <c r="I18" s="10">
        <v>68.010000000000005</v>
      </c>
      <c r="J18" s="10">
        <v>26.14</v>
      </c>
      <c r="K18" s="10">
        <v>5.6</v>
      </c>
      <c r="L18" s="10">
        <v>8.9600000000000009</v>
      </c>
      <c r="M18" s="10">
        <v>35.340000000000003</v>
      </c>
      <c r="N18" s="10">
        <v>22.67</v>
      </c>
      <c r="O18" s="10">
        <v>49.12</v>
      </c>
      <c r="P18" s="10">
        <v>14.14</v>
      </c>
      <c r="Q18" s="10">
        <v>14.06</v>
      </c>
      <c r="R18" s="10">
        <v>59.41</v>
      </c>
      <c r="S18" s="10">
        <v>52.42</v>
      </c>
    </row>
    <row r="19" spans="1:31" x14ac:dyDescent="0.2">
      <c r="A19" s="5" t="s">
        <v>50</v>
      </c>
      <c r="B19" s="10">
        <v>7</v>
      </c>
      <c r="C19" s="10">
        <v>9</v>
      </c>
      <c r="D19" s="10">
        <v>5.5</v>
      </c>
      <c r="E19" s="10">
        <v>10</v>
      </c>
      <c r="F19" s="10">
        <v>5</v>
      </c>
      <c r="G19" s="10">
        <v>8.5</v>
      </c>
      <c r="H19" s="10">
        <v>13.5</v>
      </c>
      <c r="I19" s="10">
        <v>8</v>
      </c>
      <c r="J19" s="10">
        <v>11</v>
      </c>
      <c r="K19" s="10">
        <v>9</v>
      </c>
      <c r="L19" s="10">
        <v>8.5</v>
      </c>
      <c r="M19" s="10">
        <v>13</v>
      </c>
      <c r="N19" s="10">
        <v>16.5</v>
      </c>
      <c r="O19" s="10">
        <v>13.5</v>
      </c>
      <c r="P19" s="10">
        <v>8</v>
      </c>
      <c r="Q19" s="10">
        <v>0</v>
      </c>
      <c r="R19" s="10">
        <v>7</v>
      </c>
      <c r="S19" s="10">
        <v>16</v>
      </c>
      <c r="AA19" s="29" t="s">
        <v>89</v>
      </c>
      <c r="AE19" s="30">
        <v>5.3999999999999999E-2</v>
      </c>
    </row>
    <row r="20" spans="1:31" x14ac:dyDescent="0.2">
      <c r="A20" s="5" t="s">
        <v>51</v>
      </c>
      <c r="B20" s="10">
        <v>14.55</v>
      </c>
      <c r="C20" s="10">
        <v>14.33</v>
      </c>
      <c r="D20" s="10">
        <v>15.54</v>
      </c>
      <c r="E20" s="10">
        <v>21.24</v>
      </c>
      <c r="F20" s="10">
        <v>11.33</v>
      </c>
      <c r="G20" s="10">
        <v>15.25</v>
      </c>
      <c r="H20" s="10">
        <v>14.61</v>
      </c>
      <c r="I20" s="10">
        <v>13.87</v>
      </c>
      <c r="J20" s="10">
        <v>13.93</v>
      </c>
      <c r="K20" s="10">
        <v>14.52</v>
      </c>
      <c r="L20" s="10">
        <v>13.35</v>
      </c>
      <c r="M20" s="10">
        <v>16.100000000000001</v>
      </c>
      <c r="N20" s="10">
        <v>13.63</v>
      </c>
      <c r="O20" s="10">
        <v>17.190000000000001</v>
      </c>
      <c r="P20" s="10">
        <v>13.34</v>
      </c>
      <c r="Q20" s="10">
        <v>14.16</v>
      </c>
      <c r="R20" s="10">
        <v>13.47</v>
      </c>
      <c r="S20" s="10">
        <v>13.26</v>
      </c>
    </row>
    <row r="21" spans="1:31" x14ac:dyDescent="0.2">
      <c r="A21" s="5" t="s">
        <v>52</v>
      </c>
      <c r="B21" s="10">
        <v>19.96</v>
      </c>
      <c r="C21" s="10">
        <v>19.850000000000001</v>
      </c>
      <c r="D21" s="10">
        <v>20.37</v>
      </c>
      <c r="E21" s="10">
        <v>25.07</v>
      </c>
      <c r="F21" s="10">
        <v>16.670000000000002</v>
      </c>
      <c r="G21" s="10">
        <v>19.77</v>
      </c>
      <c r="H21" s="10">
        <v>19.43</v>
      </c>
      <c r="I21" s="10">
        <v>19.16</v>
      </c>
      <c r="J21" s="10">
        <v>20.03</v>
      </c>
      <c r="K21" s="10">
        <v>22.08</v>
      </c>
      <c r="L21" s="10">
        <v>19.29</v>
      </c>
      <c r="M21" s="10">
        <v>21.97</v>
      </c>
      <c r="N21" s="10">
        <v>19.5</v>
      </c>
      <c r="O21" s="10">
        <v>21.4</v>
      </c>
      <c r="P21" s="10">
        <v>18.82</v>
      </c>
      <c r="Q21" s="10">
        <v>19.79</v>
      </c>
      <c r="R21" s="10">
        <v>17.79</v>
      </c>
      <c r="S21" s="10">
        <v>17.37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19.8</v>
      </c>
      <c r="F22" s="10">
        <v>0</v>
      </c>
      <c r="G22" s="10">
        <v>4.71</v>
      </c>
      <c r="H22" s="10">
        <v>3.9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9.5</v>
      </c>
      <c r="H23" s="10">
        <v>17.5</v>
      </c>
      <c r="I23" s="10">
        <v>1.5</v>
      </c>
      <c r="J23" s="10">
        <v>1.5</v>
      </c>
      <c r="K23" s="10">
        <v>9.5</v>
      </c>
      <c r="L23" s="10">
        <v>9.5</v>
      </c>
      <c r="M23" s="10">
        <v>13</v>
      </c>
      <c r="N23" s="10">
        <v>1.5</v>
      </c>
      <c r="O23" s="10">
        <v>1.5</v>
      </c>
      <c r="P23" s="10">
        <v>1.5</v>
      </c>
      <c r="Q23" s="10">
        <v>1.5</v>
      </c>
      <c r="R23" s="10">
        <v>8</v>
      </c>
      <c r="S23" s="10">
        <v>7.5</v>
      </c>
    </row>
    <row r="24" spans="1:31" x14ac:dyDescent="0.2">
      <c r="A24" s="5" t="s">
        <v>54</v>
      </c>
      <c r="B24" s="18">
        <f>SUM(B14:B23)*$AE$19*6/12</f>
        <v>4.18635</v>
      </c>
      <c r="C24" s="18">
        <f t="shared" ref="C24:S24" si="8">SUM(C14:C23)*$AE$19*6/12</f>
        <v>4.4604000000000008</v>
      </c>
      <c r="D24" s="18">
        <f t="shared" si="8"/>
        <v>3.9725099999999998</v>
      </c>
      <c r="E24" s="18">
        <f t="shared" si="8"/>
        <v>6.6706199999999995</v>
      </c>
      <c r="F24" s="18">
        <f t="shared" si="8"/>
        <v>3.6717300000000002</v>
      </c>
      <c r="G24" s="18">
        <f t="shared" si="8"/>
        <v>4.44285</v>
      </c>
      <c r="H24" s="18">
        <f t="shared" si="8"/>
        <v>5.1156899999999998</v>
      </c>
      <c r="I24" s="18">
        <f t="shared" si="8"/>
        <v>5.1337800000000007</v>
      </c>
      <c r="J24" s="18">
        <f t="shared" si="8"/>
        <v>3.1738500000000003</v>
      </c>
      <c r="K24" s="18">
        <f t="shared" si="8"/>
        <v>3.5963999999999996</v>
      </c>
      <c r="L24" s="18">
        <f t="shared" si="8"/>
        <v>3.7530000000000001</v>
      </c>
      <c r="M24" s="18">
        <f t="shared" si="8"/>
        <v>6.1165799999999999</v>
      </c>
      <c r="N24" s="18">
        <f t="shared" si="8"/>
        <v>3.3803999999999998</v>
      </c>
      <c r="O24" s="18">
        <f t="shared" si="8"/>
        <v>3.3968699999999998</v>
      </c>
      <c r="P24" s="18">
        <f t="shared" si="8"/>
        <v>2.5326000000000004</v>
      </c>
      <c r="Q24" s="18">
        <f t="shared" si="8"/>
        <v>1.8322200000000004</v>
      </c>
      <c r="R24" s="18">
        <f t="shared" si="8"/>
        <v>4.0248900000000001</v>
      </c>
      <c r="S24" s="18">
        <f t="shared" si="8"/>
        <v>3.3115500000000004</v>
      </c>
    </row>
    <row r="25" spans="1:31" x14ac:dyDescent="0.2">
      <c r="A25" s="5" t="s">
        <v>55</v>
      </c>
      <c r="B25" s="35">
        <f t="shared" ref="B25:S25" si="9">SUM(B14:B24)</f>
        <v>159.23635000000002</v>
      </c>
      <c r="C25" s="35">
        <f t="shared" si="9"/>
        <v>169.66040000000001</v>
      </c>
      <c r="D25" s="35">
        <f t="shared" si="9"/>
        <v>151.10251</v>
      </c>
      <c r="E25" s="35">
        <f t="shared" si="9"/>
        <v>253.73061999999999</v>
      </c>
      <c r="F25" s="35">
        <f t="shared" si="9"/>
        <v>139.66173000000001</v>
      </c>
      <c r="G25" s="35">
        <f t="shared" si="9"/>
        <v>168.99285</v>
      </c>
      <c r="H25" s="35">
        <f t="shared" si="9"/>
        <v>194.58569</v>
      </c>
      <c r="I25" s="35">
        <f t="shared" si="9"/>
        <v>195.27378000000002</v>
      </c>
      <c r="J25" s="35">
        <f t="shared" si="9"/>
        <v>120.72385000000001</v>
      </c>
      <c r="K25" s="35">
        <f t="shared" si="9"/>
        <v>136.79639999999998</v>
      </c>
      <c r="L25" s="35">
        <f t="shared" si="9"/>
        <v>142.75299999999999</v>
      </c>
      <c r="M25" s="35">
        <f t="shared" si="9"/>
        <v>232.65657999999999</v>
      </c>
      <c r="N25" s="35">
        <f t="shared" si="9"/>
        <v>128.5804</v>
      </c>
      <c r="O25" s="35">
        <f t="shared" si="9"/>
        <v>129.20687000000001</v>
      </c>
      <c r="P25" s="35">
        <f t="shared" si="9"/>
        <v>96.332600000000014</v>
      </c>
      <c r="Q25" s="35">
        <f t="shared" si="9"/>
        <v>69.69222000000002</v>
      </c>
      <c r="R25" s="35">
        <f t="shared" si="9"/>
        <v>153.09488999999999</v>
      </c>
      <c r="S25" s="35">
        <f t="shared" si="9"/>
        <v>125.96155000000002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S27" si="10">B11-B25</f>
        <v>93.723649999999992</v>
      </c>
      <c r="C27" s="34">
        <f t="shared" si="10"/>
        <v>93.723649999999992</v>
      </c>
      <c r="D27" s="34">
        <f t="shared" si="10"/>
        <v>93.723649999999992</v>
      </c>
      <c r="E27" s="34">
        <f t="shared" si="10"/>
        <v>93.723649999999964</v>
      </c>
      <c r="F27" s="34">
        <f t="shared" si="10"/>
        <v>93.723649999999992</v>
      </c>
      <c r="G27" s="34">
        <f t="shared" si="10"/>
        <v>93.723649999999992</v>
      </c>
      <c r="H27" s="34">
        <f t="shared" si="10"/>
        <v>93.723650000000021</v>
      </c>
      <c r="I27" s="34">
        <f t="shared" si="10"/>
        <v>93.723649999999992</v>
      </c>
      <c r="J27" s="34">
        <f t="shared" si="10"/>
        <v>93.723649999999978</v>
      </c>
      <c r="K27" s="34">
        <f t="shared" si="10"/>
        <v>93.723649999999992</v>
      </c>
      <c r="L27" s="34">
        <f t="shared" si="10"/>
        <v>93.723649999999992</v>
      </c>
      <c r="M27" s="34">
        <f t="shared" si="10"/>
        <v>93.723649999999992</v>
      </c>
      <c r="N27" s="34">
        <f t="shared" si="10"/>
        <v>93.723649999999992</v>
      </c>
      <c r="O27" s="34">
        <f t="shared" si="10"/>
        <v>93.723649999999992</v>
      </c>
      <c r="P27" s="34">
        <f t="shared" si="10"/>
        <v>93.723649999999992</v>
      </c>
      <c r="Q27" s="34">
        <f t="shared" si="10"/>
        <v>93.723649999999992</v>
      </c>
      <c r="R27" s="34">
        <f t="shared" si="10"/>
        <v>93.723649999999992</v>
      </c>
      <c r="S27" s="34">
        <f t="shared" si="10"/>
        <v>93.723649999999992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35" priority="11" stopIfTrue="1" operator="equal">
      <formula>$F$3</formula>
    </cfRule>
  </conditionalFormatting>
  <conditionalFormatting sqref="F7:J7">
    <cfRule type="cellIs" dxfId="34" priority="12" stopIfTrue="1" operator="equal">
      <formula>1</formula>
    </cfRule>
  </conditionalFormatting>
  <conditionalFormatting sqref="M8:R8">
    <cfRule type="cellIs" dxfId="33" priority="10" stopIfTrue="1" operator="equal">
      <formula>$F$3</formula>
    </cfRule>
  </conditionalFormatting>
  <conditionalFormatting sqref="B10">
    <cfRule type="expression" dxfId="32" priority="9">
      <formula>AA10=1</formula>
    </cfRule>
    <cfRule type="expression" dxfId="31" priority="13" stopIfTrue="1">
      <formula>AA6=1</formula>
    </cfRule>
  </conditionalFormatting>
  <conditionalFormatting sqref="F4">
    <cfRule type="expression" dxfId="30" priority="8" stopIfTrue="1">
      <formula>$Y$12=1</formula>
    </cfRule>
  </conditionalFormatting>
  <conditionalFormatting sqref="F5">
    <cfRule type="expression" dxfId="29" priority="7" stopIfTrue="1">
      <formula>$Y$12=1</formula>
    </cfRule>
  </conditionalFormatting>
  <conditionalFormatting sqref="F6">
    <cfRule type="expression" dxfId="28" priority="6" stopIfTrue="1">
      <formula>$Y$12=1</formula>
    </cfRule>
  </conditionalFormatting>
  <conditionalFormatting sqref="C10:R10">
    <cfRule type="expression" dxfId="27" priority="4">
      <formula>AB10=1</formula>
    </cfRule>
    <cfRule type="expression" dxfId="26" priority="5" stopIfTrue="1">
      <formula>AB6=1</formula>
    </cfRule>
  </conditionalFormatting>
  <conditionalFormatting sqref="S8">
    <cfRule type="cellIs" dxfId="25" priority="3" stopIfTrue="1" operator="equal">
      <formula>$F$3</formula>
    </cfRule>
  </conditionalFormatting>
  <conditionalFormatting sqref="S10">
    <cfRule type="expression" dxfId="24" priority="1">
      <formula>AR10=1</formula>
    </cfRule>
    <cfRule type="expression" dxfId="23" priority="2" stopIfTrue="1">
      <formula>AR6=1</formula>
    </cfRule>
  </conditionalFormatting>
  <dataValidations count="1">
    <dataValidation type="list" allowBlank="1" showInputMessage="1" showErrorMessage="1" sqref="F3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9" width="9.7109375" customWidth="1"/>
    <col min="24" max="24" width="9.140625" customWidth="1"/>
    <col min="25" max="26" width="9.140625" hidden="1" customWidth="1"/>
    <col min="27" max="43" width="8.85546875" hidden="1" customWidth="1"/>
    <col min="44" max="45" width="9.140625" hidden="1" customWidth="1"/>
  </cols>
  <sheetData>
    <row r="1" spans="1:44" x14ac:dyDescent="0.2">
      <c r="A1" s="2" t="s">
        <v>70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5.5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Field Pea</v>
      </c>
      <c r="AK4" t="str">
        <f t="shared" si="0"/>
        <v>Lentils</v>
      </c>
      <c r="AL4" t="str">
        <f t="shared" si="0"/>
        <v>Safflower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Chickpea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-0.56000000000000005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4.9399999999999995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>IF(AR5+AR6=2,1,0)</f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10</v>
      </c>
      <c r="L8" s="17" t="s">
        <v>17</v>
      </c>
      <c r="M8" s="17" t="s">
        <v>79</v>
      </c>
      <c r="N8" s="17" t="s">
        <v>72</v>
      </c>
      <c r="O8" s="17" t="s">
        <v>12</v>
      </c>
      <c r="P8" s="17" t="s">
        <v>80</v>
      </c>
      <c r="Q8" s="17" t="s">
        <v>82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42</v>
      </c>
      <c r="C9" s="8">
        <v>41</v>
      </c>
      <c r="D9" s="8">
        <v>57</v>
      </c>
      <c r="E9" s="8">
        <v>89</v>
      </c>
      <c r="F9" s="8">
        <v>29</v>
      </c>
      <c r="G9" s="8">
        <v>1530</v>
      </c>
      <c r="H9" s="8">
        <v>1420</v>
      </c>
      <c r="I9" s="8">
        <v>1710</v>
      </c>
      <c r="J9" s="8">
        <v>21</v>
      </c>
      <c r="K9" s="8">
        <v>34</v>
      </c>
      <c r="L9" s="8">
        <v>1370</v>
      </c>
      <c r="M9" s="8">
        <v>1050</v>
      </c>
      <c r="N9" s="8">
        <v>800</v>
      </c>
      <c r="O9" s="8">
        <v>66</v>
      </c>
      <c r="P9" s="8">
        <v>850</v>
      </c>
      <c r="Q9" s="8">
        <v>1400</v>
      </c>
      <c r="R9" s="8">
        <v>43</v>
      </c>
      <c r="S9" s="8">
        <v>41</v>
      </c>
    </row>
    <row r="10" spans="1:44" x14ac:dyDescent="0.2">
      <c r="A10" s="19" t="s">
        <v>43</v>
      </c>
      <c r="B10" s="6">
        <f>IF($F$3=B8,$F$6,B11/B9)</f>
        <v>4.9399999999999995</v>
      </c>
      <c r="C10" s="6">
        <f t="shared" ref="C10:R10" si="4">IF($F$3=C8,$F$6,C11/C9)</f>
        <v>5.1922443902439026</v>
      </c>
      <c r="D10" s="6">
        <f t="shared" si="4"/>
        <v>3.4005468421052627</v>
      </c>
      <c r="E10" s="6">
        <f t="shared" si="4"/>
        <v>3.1291803370786524</v>
      </c>
      <c r="F10" s="6">
        <f t="shared" si="4"/>
        <v>6.9512075862068974</v>
      </c>
      <c r="G10" s="6">
        <f t="shared" si="4"/>
        <v>0.15368438562091505</v>
      </c>
      <c r="H10" s="6">
        <f t="shared" si="4"/>
        <v>0.19294966197183097</v>
      </c>
      <c r="I10" s="6">
        <f t="shared" si="4"/>
        <v>0.15425739181286552</v>
      </c>
      <c r="J10" s="6">
        <f t="shared" si="4"/>
        <v>8.5478342857142859</v>
      </c>
      <c r="K10" s="6">
        <f t="shared" si="4"/>
        <v>6.2805676470588239</v>
      </c>
      <c r="L10" s="6">
        <f t="shared" si="4"/>
        <v>0.15274962043795623</v>
      </c>
      <c r="M10" s="6">
        <f t="shared" si="4"/>
        <v>0.1822145619047619</v>
      </c>
      <c r="N10" s="6">
        <f t="shared" si="4"/>
        <v>0.2468077625</v>
      </c>
      <c r="O10" s="6">
        <f t="shared" si="4"/>
        <v>2.8313350000000002</v>
      </c>
      <c r="P10" s="6">
        <f t="shared" si="4"/>
        <v>0.18879318823529415</v>
      </c>
      <c r="Q10" s="6">
        <f t="shared" si="4"/>
        <v>0.1959261571428571</v>
      </c>
      <c r="R10" s="6">
        <f t="shared" si="4"/>
        <v>4.731492093023256</v>
      </c>
      <c r="S10" s="6">
        <f>IF($F$3=S8,$F$6,S11/S9)</f>
        <v>4.3901824390243904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0</v>
      </c>
      <c r="AK10" s="28">
        <v>1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R11" si="5">IF($F$3=B8,B9*B10,$AA$17+B25)</f>
        <v>207.48</v>
      </c>
      <c r="C11" s="34">
        <f t="shared" si="5"/>
        <v>212.88202000000001</v>
      </c>
      <c r="D11" s="34">
        <f t="shared" si="5"/>
        <v>193.83116999999999</v>
      </c>
      <c r="E11" s="34">
        <f t="shared" si="5"/>
        <v>278.49705000000006</v>
      </c>
      <c r="F11" s="34">
        <f t="shared" si="5"/>
        <v>201.58502000000001</v>
      </c>
      <c r="G11" s="34">
        <f t="shared" si="5"/>
        <v>235.13711000000001</v>
      </c>
      <c r="H11" s="34">
        <f t="shared" si="5"/>
        <v>273.98851999999999</v>
      </c>
      <c r="I11" s="34">
        <f t="shared" si="5"/>
        <v>263.78014000000002</v>
      </c>
      <c r="J11" s="34">
        <f t="shared" si="5"/>
        <v>179.50452000000001</v>
      </c>
      <c r="K11" s="34">
        <f t="shared" si="5"/>
        <v>213.5393</v>
      </c>
      <c r="L11" s="34">
        <f t="shared" si="5"/>
        <v>209.26698000000002</v>
      </c>
      <c r="M11" s="34">
        <f t="shared" si="5"/>
        <v>191.32529</v>
      </c>
      <c r="N11" s="34">
        <f t="shared" si="5"/>
        <v>197.44621000000001</v>
      </c>
      <c r="O11" s="34">
        <f t="shared" si="5"/>
        <v>186.86811</v>
      </c>
      <c r="P11" s="34">
        <f t="shared" si="5"/>
        <v>160.47421000000003</v>
      </c>
      <c r="Q11" s="34">
        <f t="shared" si="5"/>
        <v>274.29661999999996</v>
      </c>
      <c r="R11" s="34">
        <f t="shared" si="5"/>
        <v>203.45416</v>
      </c>
      <c r="S11" s="34">
        <f>IF($F$3=S8,S9*S10,$AA$17+S25)</f>
        <v>179.99748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>IF(AR6+AR10=2,1,0)</f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15.38</v>
      </c>
      <c r="C14" s="9">
        <v>20.56</v>
      </c>
      <c r="D14" s="9">
        <v>11.14</v>
      </c>
      <c r="E14" s="9">
        <v>61.87</v>
      </c>
      <c r="F14" s="9">
        <v>62.4</v>
      </c>
      <c r="G14" s="9">
        <v>32.549999999999997</v>
      </c>
      <c r="H14" s="9">
        <v>49.5</v>
      </c>
      <c r="I14" s="9">
        <v>56.5</v>
      </c>
      <c r="J14" s="9">
        <v>14</v>
      </c>
      <c r="K14" s="9">
        <v>42</v>
      </c>
      <c r="L14" s="9">
        <v>21</v>
      </c>
      <c r="M14" s="9">
        <v>8.1</v>
      </c>
      <c r="N14" s="9">
        <v>21</v>
      </c>
      <c r="O14" s="9">
        <v>12.5</v>
      </c>
      <c r="P14" s="9">
        <v>20</v>
      </c>
      <c r="Q14" s="9">
        <v>56</v>
      </c>
      <c r="R14" s="9">
        <v>9</v>
      </c>
      <c r="S14" s="9">
        <v>9.6</v>
      </c>
      <c r="AA14" t="s">
        <v>16</v>
      </c>
    </row>
    <row r="15" spans="1:44" x14ac:dyDescent="0.2">
      <c r="A15" s="5" t="s">
        <v>46</v>
      </c>
      <c r="B15" s="10">
        <v>25.8</v>
      </c>
      <c r="C15" s="10">
        <v>25.8</v>
      </c>
      <c r="D15" s="10">
        <v>24.3</v>
      </c>
      <c r="E15" s="10">
        <v>21</v>
      </c>
      <c r="F15" s="10">
        <v>20</v>
      </c>
      <c r="G15" s="10">
        <v>34</v>
      </c>
      <c r="H15" s="10">
        <v>36.200000000000003</v>
      </c>
      <c r="I15" s="10">
        <v>23.1</v>
      </c>
      <c r="J15" s="10">
        <v>26</v>
      </c>
      <c r="K15" s="10">
        <v>35.9</v>
      </c>
      <c r="L15" s="10">
        <v>35.5</v>
      </c>
      <c r="M15" s="10">
        <v>22.1</v>
      </c>
      <c r="N15" s="10">
        <v>20.2</v>
      </c>
      <c r="O15" s="10">
        <v>10.6</v>
      </c>
      <c r="P15" s="10">
        <v>18</v>
      </c>
      <c r="Q15" s="10">
        <v>36.299999999999997</v>
      </c>
      <c r="R15" s="10">
        <v>23</v>
      </c>
      <c r="S15" s="10">
        <v>6.5</v>
      </c>
      <c r="AA15">
        <f t="shared" ref="AA15:AR15" si="7">IF($F$3=B8,B27,0)</f>
        <v>75.140780000000007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5</v>
      </c>
      <c r="C16" s="10">
        <v>5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1.5</v>
      </c>
      <c r="L16" s="10">
        <v>16</v>
      </c>
      <c r="M16" s="10">
        <v>18</v>
      </c>
      <c r="N16" s="10">
        <v>0</v>
      </c>
      <c r="O16" s="10">
        <v>0</v>
      </c>
      <c r="P16" s="10">
        <v>0</v>
      </c>
      <c r="Q16" s="10">
        <v>36</v>
      </c>
      <c r="R16" s="10">
        <v>9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6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75.140780000000007</v>
      </c>
    </row>
    <row r="18" spans="1:31" x14ac:dyDescent="0.2">
      <c r="A18" s="5" t="s">
        <v>49</v>
      </c>
      <c r="B18" s="10">
        <v>42.08</v>
      </c>
      <c r="C18" s="10">
        <v>40.74</v>
      </c>
      <c r="D18" s="10">
        <v>32.79</v>
      </c>
      <c r="E18" s="10">
        <v>45.75</v>
      </c>
      <c r="F18" s="10">
        <v>1.96</v>
      </c>
      <c r="G18" s="10">
        <v>27.17</v>
      </c>
      <c r="H18" s="10">
        <v>24.21</v>
      </c>
      <c r="I18" s="10">
        <v>55.12</v>
      </c>
      <c r="J18" s="10">
        <v>19.239999999999998</v>
      </c>
      <c r="K18" s="10">
        <v>5.6</v>
      </c>
      <c r="L18" s="10">
        <v>3.76</v>
      </c>
      <c r="M18" s="10">
        <v>14.95</v>
      </c>
      <c r="N18" s="10">
        <v>15.03</v>
      </c>
      <c r="O18" s="10">
        <v>32.57</v>
      </c>
      <c r="P18" s="10">
        <v>7.86</v>
      </c>
      <c r="Q18" s="10">
        <v>10.98</v>
      </c>
      <c r="R18" s="10">
        <v>43.42</v>
      </c>
      <c r="S18" s="10">
        <v>40.74</v>
      </c>
    </row>
    <row r="19" spans="1:31" x14ac:dyDescent="0.2">
      <c r="A19" s="5" t="s">
        <v>50</v>
      </c>
      <c r="B19" s="10">
        <v>5</v>
      </c>
      <c r="C19" s="10">
        <v>6.5</v>
      </c>
      <c r="D19" s="10">
        <v>5.5</v>
      </c>
      <c r="E19" s="10">
        <v>10</v>
      </c>
      <c r="F19" s="10">
        <v>6</v>
      </c>
      <c r="G19" s="10">
        <v>7</v>
      </c>
      <c r="H19" s="10">
        <v>16.5</v>
      </c>
      <c r="I19" s="10">
        <v>11.5</v>
      </c>
      <c r="J19" s="10">
        <v>11.5</v>
      </c>
      <c r="K19" s="10">
        <v>7.5</v>
      </c>
      <c r="L19" s="10">
        <v>9.5</v>
      </c>
      <c r="M19" s="10">
        <v>15</v>
      </c>
      <c r="N19" s="10">
        <v>25.5</v>
      </c>
      <c r="O19" s="10">
        <v>12.5</v>
      </c>
      <c r="P19" s="10">
        <v>7.5</v>
      </c>
      <c r="Q19" s="10">
        <v>9.5</v>
      </c>
      <c r="R19" s="10">
        <v>5</v>
      </c>
      <c r="S19" s="10">
        <v>11</v>
      </c>
      <c r="AA19" s="29" t="s">
        <v>89</v>
      </c>
      <c r="AE19" s="30">
        <v>5.3999999999999999E-2</v>
      </c>
    </row>
    <row r="20" spans="1:31" x14ac:dyDescent="0.2">
      <c r="A20" s="5" t="s">
        <v>51</v>
      </c>
      <c r="B20" s="10">
        <v>11.3</v>
      </c>
      <c r="C20" s="10">
        <v>11.25</v>
      </c>
      <c r="D20" s="10">
        <v>12.11</v>
      </c>
      <c r="E20" s="10">
        <v>15.41</v>
      </c>
      <c r="F20" s="10">
        <v>11.17</v>
      </c>
      <c r="G20" s="10">
        <v>12.06</v>
      </c>
      <c r="H20" s="10">
        <v>11.87</v>
      </c>
      <c r="I20" s="10">
        <v>11.97</v>
      </c>
      <c r="J20" s="10">
        <v>11.54</v>
      </c>
      <c r="K20" s="10">
        <v>11.85</v>
      </c>
      <c r="L20" s="10">
        <v>13.87</v>
      </c>
      <c r="M20" s="10">
        <v>10.44</v>
      </c>
      <c r="N20" s="10">
        <v>11.57</v>
      </c>
      <c r="O20" s="10">
        <v>14.06</v>
      </c>
      <c r="P20" s="10">
        <v>11.17</v>
      </c>
      <c r="Q20" s="10">
        <v>14.29</v>
      </c>
      <c r="R20" s="10">
        <v>11.17</v>
      </c>
      <c r="S20" s="10">
        <v>10.84</v>
      </c>
    </row>
    <row r="21" spans="1:31" x14ac:dyDescent="0.2">
      <c r="A21" s="5" t="s">
        <v>52</v>
      </c>
      <c r="B21" s="10">
        <v>16.3</v>
      </c>
      <c r="C21" s="10">
        <v>16.27</v>
      </c>
      <c r="D21" s="10">
        <v>16.73</v>
      </c>
      <c r="E21" s="10">
        <v>19.96</v>
      </c>
      <c r="F21" s="10">
        <v>16.59</v>
      </c>
      <c r="G21" s="10">
        <v>17.420000000000002</v>
      </c>
      <c r="H21" s="10">
        <v>17.32</v>
      </c>
      <c r="I21" s="10">
        <v>17.489999999999998</v>
      </c>
      <c r="J21" s="10">
        <v>17.84</v>
      </c>
      <c r="K21" s="10">
        <v>18.41</v>
      </c>
      <c r="L21" s="10">
        <v>21.47</v>
      </c>
      <c r="M21" s="10">
        <v>16.54</v>
      </c>
      <c r="N21" s="10">
        <v>17.79</v>
      </c>
      <c r="O21" s="10">
        <v>18.559999999999999</v>
      </c>
      <c r="P21" s="10">
        <v>17.059999999999999</v>
      </c>
      <c r="Q21" s="10">
        <v>22.33</v>
      </c>
      <c r="R21" s="10">
        <v>16.350000000000001</v>
      </c>
      <c r="S21" s="10">
        <v>15.42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16.02</v>
      </c>
      <c r="F22" s="10">
        <v>0</v>
      </c>
      <c r="G22" s="10">
        <v>4.59</v>
      </c>
      <c r="H22" s="10">
        <v>4.0199999999999996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8</v>
      </c>
      <c r="C23" s="10">
        <v>8</v>
      </c>
      <c r="D23" s="10">
        <v>8</v>
      </c>
      <c r="E23" s="10">
        <v>8</v>
      </c>
      <c r="F23" s="10">
        <v>5</v>
      </c>
      <c r="G23" s="10">
        <v>16</v>
      </c>
      <c r="H23" s="10">
        <v>24</v>
      </c>
      <c r="I23" s="10">
        <v>8</v>
      </c>
      <c r="J23" s="10">
        <v>1.5</v>
      </c>
      <c r="K23" s="10">
        <v>6</v>
      </c>
      <c r="L23" s="10">
        <v>9.5</v>
      </c>
      <c r="M23" s="10">
        <v>8</v>
      </c>
      <c r="N23" s="10">
        <v>8</v>
      </c>
      <c r="O23" s="10">
        <v>8</v>
      </c>
      <c r="P23" s="10">
        <v>1.5</v>
      </c>
      <c r="Q23" s="10">
        <v>8.52</v>
      </c>
      <c r="R23" s="10">
        <v>8</v>
      </c>
      <c r="S23" s="10">
        <v>8</v>
      </c>
    </row>
    <row r="24" spans="1:31" x14ac:dyDescent="0.2">
      <c r="A24" s="5" t="s">
        <v>54</v>
      </c>
      <c r="B24" s="18">
        <f>SUM(B14:B23)*$AE$19*6/12</f>
        <v>3.4792199999999998</v>
      </c>
      <c r="C24" s="18">
        <f t="shared" ref="C24:R24" si="8">SUM(C14:C23)*$AE$19*6/12</f>
        <v>3.6212400000000002</v>
      </c>
      <c r="D24" s="18">
        <f t="shared" si="8"/>
        <v>3.12039</v>
      </c>
      <c r="E24" s="18">
        <f t="shared" si="8"/>
        <v>5.3462700000000005</v>
      </c>
      <c r="F24" s="18">
        <f t="shared" si="8"/>
        <v>3.3242400000000001</v>
      </c>
      <c r="G24" s="18">
        <f t="shared" si="8"/>
        <v>4.2063299999999995</v>
      </c>
      <c r="H24" s="18">
        <f t="shared" si="8"/>
        <v>5.2277399999999998</v>
      </c>
      <c r="I24" s="18">
        <f t="shared" si="8"/>
        <v>4.9593600000000002</v>
      </c>
      <c r="J24" s="18">
        <f t="shared" si="8"/>
        <v>2.7437400000000003</v>
      </c>
      <c r="K24" s="18">
        <f t="shared" si="8"/>
        <v>3.6385199999999998</v>
      </c>
      <c r="L24" s="18">
        <f t="shared" si="8"/>
        <v>3.5262000000000007</v>
      </c>
      <c r="M24" s="18">
        <f t="shared" si="8"/>
        <v>3.0545100000000001</v>
      </c>
      <c r="N24" s="18">
        <f t="shared" si="8"/>
        <v>3.21543</v>
      </c>
      <c r="O24" s="18">
        <f t="shared" si="8"/>
        <v>2.9373300000000007</v>
      </c>
      <c r="P24" s="18">
        <f t="shared" si="8"/>
        <v>2.24343</v>
      </c>
      <c r="Q24" s="18">
        <f t="shared" si="8"/>
        <v>5.2358399999999996</v>
      </c>
      <c r="R24" s="18">
        <f t="shared" si="8"/>
        <v>3.3733799999999996</v>
      </c>
      <c r="S24" s="18">
        <f>SUM(S14:S23)*$AE$19*6/12</f>
        <v>2.7567000000000004</v>
      </c>
    </row>
    <row r="25" spans="1:31" x14ac:dyDescent="0.2">
      <c r="A25" s="5" t="s">
        <v>55</v>
      </c>
      <c r="B25" s="35">
        <f t="shared" ref="B25:R25" si="9">SUM(B14:B24)</f>
        <v>132.33921999999998</v>
      </c>
      <c r="C25" s="35">
        <f t="shared" si="9"/>
        <v>137.74124</v>
      </c>
      <c r="D25" s="35">
        <f t="shared" si="9"/>
        <v>118.69038999999999</v>
      </c>
      <c r="E25" s="35">
        <f t="shared" si="9"/>
        <v>203.35627000000002</v>
      </c>
      <c r="F25" s="35">
        <f t="shared" si="9"/>
        <v>126.44424000000001</v>
      </c>
      <c r="G25" s="35">
        <f t="shared" si="9"/>
        <v>159.99633</v>
      </c>
      <c r="H25" s="35">
        <f t="shared" si="9"/>
        <v>198.84774000000002</v>
      </c>
      <c r="I25" s="35">
        <f t="shared" si="9"/>
        <v>188.63936000000001</v>
      </c>
      <c r="J25" s="35">
        <f t="shared" si="9"/>
        <v>104.36374000000001</v>
      </c>
      <c r="K25" s="35">
        <f t="shared" si="9"/>
        <v>138.39851999999999</v>
      </c>
      <c r="L25" s="35">
        <f t="shared" si="9"/>
        <v>134.12620000000001</v>
      </c>
      <c r="M25" s="35">
        <f t="shared" si="9"/>
        <v>116.18450999999999</v>
      </c>
      <c r="N25" s="35">
        <f t="shared" si="9"/>
        <v>122.30543</v>
      </c>
      <c r="O25" s="35">
        <f t="shared" si="9"/>
        <v>111.72733000000001</v>
      </c>
      <c r="P25" s="35">
        <f t="shared" si="9"/>
        <v>85.333430000000007</v>
      </c>
      <c r="Q25" s="35">
        <f t="shared" si="9"/>
        <v>199.15583999999998</v>
      </c>
      <c r="R25" s="35">
        <f t="shared" si="9"/>
        <v>128.31338</v>
      </c>
      <c r="S25" s="35">
        <f>SUM(S14:S24)</f>
        <v>104.8567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R27" si="10">B11-B25</f>
        <v>75.140780000000007</v>
      </c>
      <c r="C27" s="34">
        <f t="shared" si="10"/>
        <v>75.140780000000007</v>
      </c>
      <c r="D27" s="34">
        <f t="shared" si="10"/>
        <v>75.140779999999992</v>
      </c>
      <c r="E27" s="34">
        <f t="shared" si="10"/>
        <v>75.140780000000035</v>
      </c>
      <c r="F27" s="34">
        <f t="shared" si="10"/>
        <v>75.140780000000007</v>
      </c>
      <c r="G27" s="34">
        <f t="shared" si="10"/>
        <v>75.140780000000007</v>
      </c>
      <c r="H27" s="34">
        <f t="shared" si="10"/>
        <v>75.140779999999978</v>
      </c>
      <c r="I27" s="34">
        <f t="shared" si="10"/>
        <v>75.140780000000007</v>
      </c>
      <c r="J27" s="34">
        <f t="shared" si="10"/>
        <v>75.140780000000007</v>
      </c>
      <c r="K27" s="34">
        <f t="shared" si="10"/>
        <v>75.140780000000007</v>
      </c>
      <c r="L27" s="34">
        <f t="shared" si="10"/>
        <v>75.140780000000007</v>
      </c>
      <c r="M27" s="34">
        <f t="shared" si="10"/>
        <v>75.140780000000007</v>
      </c>
      <c r="N27" s="34">
        <f t="shared" si="10"/>
        <v>75.140780000000007</v>
      </c>
      <c r="O27" s="34">
        <f t="shared" si="10"/>
        <v>75.140779999999992</v>
      </c>
      <c r="P27" s="34">
        <f t="shared" si="10"/>
        <v>75.140780000000021</v>
      </c>
      <c r="Q27" s="34">
        <f t="shared" si="10"/>
        <v>75.140779999999978</v>
      </c>
      <c r="R27" s="34">
        <f t="shared" si="10"/>
        <v>75.140780000000007</v>
      </c>
      <c r="S27" s="34">
        <f>S11-S25</f>
        <v>75.140779999999992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M8">
    <cfRule type="cellIs" dxfId="22" priority="11" stopIfTrue="1" operator="equal">
      <formula>$F$3</formula>
    </cfRule>
  </conditionalFormatting>
  <conditionalFormatting sqref="F7:J7">
    <cfRule type="cellIs" dxfId="21" priority="12" stopIfTrue="1" operator="equal">
      <formula>1</formula>
    </cfRule>
  </conditionalFormatting>
  <conditionalFormatting sqref="M8:R8">
    <cfRule type="cellIs" dxfId="20" priority="10" stopIfTrue="1" operator="equal">
      <formula>$F$3</formula>
    </cfRule>
  </conditionalFormatting>
  <conditionalFormatting sqref="B10">
    <cfRule type="expression" dxfId="19" priority="9">
      <formula>AA10=1</formula>
    </cfRule>
    <cfRule type="expression" dxfId="18" priority="13" stopIfTrue="1">
      <formula>AA6=1</formula>
    </cfRule>
  </conditionalFormatting>
  <conditionalFormatting sqref="F4">
    <cfRule type="expression" dxfId="17" priority="8" stopIfTrue="1">
      <formula>$Y$12=1</formula>
    </cfRule>
  </conditionalFormatting>
  <conditionalFormatting sqref="F5">
    <cfRule type="expression" dxfId="16" priority="7" stopIfTrue="1">
      <formula>$Y$12=1</formula>
    </cfRule>
  </conditionalFormatting>
  <conditionalFormatting sqref="F6">
    <cfRule type="expression" dxfId="15" priority="6" stopIfTrue="1">
      <formula>$Y$12=1</formula>
    </cfRule>
  </conditionalFormatting>
  <conditionalFormatting sqref="C10:R10">
    <cfRule type="expression" dxfId="14" priority="4">
      <formula>AB10=1</formula>
    </cfRule>
    <cfRule type="expression" dxfId="13" priority="5" stopIfTrue="1">
      <formula>AB6=1</formula>
    </cfRule>
  </conditionalFormatting>
  <conditionalFormatting sqref="S8">
    <cfRule type="cellIs" dxfId="12" priority="3" stopIfTrue="1" operator="equal">
      <formula>$F$3</formula>
    </cfRule>
  </conditionalFormatting>
  <conditionalFormatting sqref="S10">
    <cfRule type="expression" dxfId="11" priority="1">
      <formula>AR10=1</formula>
    </cfRule>
    <cfRule type="expression" dxfId="10" priority="2" stopIfTrue="1">
      <formula>AR6=1</formula>
    </cfRule>
  </conditionalFormatting>
  <dataValidations count="1">
    <dataValidation type="list" allowBlank="1" showInputMessage="1" showErrorMessage="1" sqref="F3">
      <formula1>$B$8:$S$8</formula1>
    </dataValidation>
  </dataValidations>
  <pageMargins left="0.5" right="0.2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Intro</vt:lpstr>
      <vt:lpstr>South Valley</vt:lpstr>
      <vt:lpstr>North Valley</vt:lpstr>
      <vt:lpstr>South East</vt:lpstr>
      <vt:lpstr>North East</vt:lpstr>
      <vt:lpstr>East Cent.</vt:lpstr>
      <vt:lpstr>South Cent.</vt:lpstr>
      <vt:lpstr>North Cent.</vt:lpstr>
      <vt:lpstr>South West</vt:lpstr>
      <vt:lpstr>North West</vt:lpstr>
      <vt:lpstr>'East Cent.'!EC_Crops</vt:lpstr>
      <vt:lpstr>'North Cent.'!NC_Crops</vt:lpstr>
      <vt:lpstr>'North East'!NE_Crops</vt:lpstr>
      <vt:lpstr>'North Valley'!NV_Crops</vt:lpstr>
      <vt:lpstr>NW_Crops</vt:lpstr>
      <vt:lpstr>'East Cent.'!Print_Area</vt:lpstr>
      <vt:lpstr>Intro!Print_Area</vt:lpstr>
      <vt:lpstr>'North Cent.'!Print_Area</vt:lpstr>
      <vt:lpstr>'North East'!Print_Area</vt:lpstr>
      <vt:lpstr>'North Valley'!Print_Area</vt:lpstr>
      <vt:lpstr>'North West'!Print_Area</vt:lpstr>
      <vt:lpstr>'South Cent.'!Print_Area</vt:lpstr>
      <vt:lpstr>'South East'!Print_Area</vt:lpstr>
      <vt:lpstr>'South Valley'!Print_Area</vt:lpstr>
      <vt:lpstr>'South West'!Print_Area</vt:lpstr>
      <vt:lpstr>'South Cent.'!SC_Crops</vt:lpstr>
      <vt:lpstr>'South East'!SE_Crops</vt:lpstr>
      <vt:lpstr>'South Valley'!SV_Crops</vt:lpstr>
      <vt:lpstr>'South West'!SW_Crops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Dwight.Aakre</dc:creator>
  <cp:lastModifiedBy>Andrew Swenson</cp:lastModifiedBy>
  <cp:lastPrinted>2013-12-20T17:32:12Z</cp:lastPrinted>
  <dcterms:created xsi:type="dcterms:W3CDTF">2006-10-10T14:01:20Z</dcterms:created>
  <dcterms:modified xsi:type="dcterms:W3CDTF">2019-12-22T18:56:35Z</dcterms:modified>
</cp:coreProperties>
</file>