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el\"/>
    </mc:Choice>
  </mc:AlternateContent>
  <workbookProtection lockStructure="1"/>
  <bookViews>
    <workbookView xWindow="0" yWindow="180" windowWidth="15195" windowHeight="8640" tabRatio="782"/>
  </bookViews>
  <sheets>
    <sheet name="Intro" sheetId="21" r:id="rId1"/>
    <sheet name="South Valley" sheetId="41" r:id="rId2"/>
    <sheet name="North Valley" sheetId="40" r:id="rId3"/>
    <sheet name="South East" sheetId="39" r:id="rId4"/>
    <sheet name="North East" sheetId="38" r:id="rId5"/>
    <sheet name="East Cent." sheetId="37" r:id="rId6"/>
    <sheet name="South Cent." sheetId="35" r:id="rId7"/>
    <sheet name="North Cent." sheetId="36" r:id="rId8"/>
    <sheet name="South West" sheetId="34" r:id="rId9"/>
    <sheet name="North West" sheetId="15" r:id="rId10"/>
  </sheets>
  <definedNames>
    <definedName name="EC_Crops" localSheetId="5">'East Cent.'!$B$8:$R$8</definedName>
    <definedName name="NC_Crops" localSheetId="7">'North Cent.'!$B$8:$S$8</definedName>
    <definedName name="NE_Crops" localSheetId="4">'North East'!$B$8:$Q$8</definedName>
    <definedName name="NV_Crops" localSheetId="2">'North Valley'!$B$8:$O$8</definedName>
    <definedName name="NW_Crops">'North West'!$B$8:$R$8</definedName>
    <definedName name="_xlnm.Print_Area" localSheetId="5">'East Cent.'!$A$1:$L$33</definedName>
    <definedName name="_xlnm.Print_Area" localSheetId="0">Intro!$B$1:$K$31</definedName>
    <definedName name="_xlnm.Print_Area" localSheetId="7">'North Cent.'!$A$1:$L$33</definedName>
    <definedName name="_xlnm.Print_Area" localSheetId="4">'North East'!$A$1:$L$33</definedName>
    <definedName name="_xlnm.Print_Area" localSheetId="2">'North Valley'!$A$1:$L$33</definedName>
    <definedName name="_xlnm.Print_Area" localSheetId="9">'North West'!$A$1:$L$33</definedName>
    <definedName name="_xlnm.Print_Area" localSheetId="6">'South Cent.'!$A$1:$L$33</definedName>
    <definedName name="_xlnm.Print_Area" localSheetId="3">'South East'!$A$1:$L$33</definedName>
    <definedName name="_xlnm.Print_Area" localSheetId="1">'South Valley'!$A$1:$J$33</definedName>
    <definedName name="_xlnm.Print_Area" localSheetId="8">'South West'!$A$1:$L$33</definedName>
    <definedName name="SC_Crops" localSheetId="6">'South Cent.'!$B$8:$S$8</definedName>
    <definedName name="SE_Crops" localSheetId="3">'South East'!$B$8:$P$8</definedName>
    <definedName name="SV_Crops" localSheetId="1">'South Valley'!$B$8:$J$8</definedName>
    <definedName name="SW_Crops" localSheetId="8">'South West'!$B$8:$S$8</definedName>
  </definedNames>
  <calcPr calcId="152511"/>
</workbook>
</file>

<file path=xl/calcChain.xml><?xml version="1.0" encoding="utf-8"?>
<calcChain xmlns="http://schemas.openxmlformats.org/spreadsheetml/2006/main">
  <c r="AN6" i="35" l="1"/>
  <c r="AN11" i="35" s="1"/>
  <c r="AN4" i="35"/>
  <c r="N24" i="35"/>
  <c r="N25" i="35" s="1"/>
  <c r="AN7" i="35" l="1"/>
  <c r="J24" i="41" l="1"/>
  <c r="J25" i="41" s="1"/>
  <c r="I24" i="41"/>
  <c r="I25" i="41" s="1"/>
  <c r="H24" i="41"/>
  <c r="H25" i="41"/>
  <c r="G24" i="41"/>
  <c r="G25" i="41"/>
  <c r="F24" i="41"/>
  <c r="F25" i="41" s="1"/>
  <c r="E24" i="41"/>
  <c r="E25" i="41" s="1"/>
  <c r="D24" i="41"/>
  <c r="D25" i="41" s="1"/>
  <c r="C24" i="41"/>
  <c r="C25" i="41" s="1"/>
  <c r="B24" i="41"/>
  <c r="B25" i="41" s="1"/>
  <c r="AH15" i="41"/>
  <c r="AG15" i="41"/>
  <c r="AF15" i="41"/>
  <c r="AE15" i="41"/>
  <c r="AD15" i="41"/>
  <c r="AI6" i="41"/>
  <c r="AI11" i="41" s="1"/>
  <c r="AH6" i="41"/>
  <c r="AH7" i="41"/>
  <c r="AG6" i="41"/>
  <c r="AG7" i="41"/>
  <c r="AF6" i="41"/>
  <c r="AF11" i="41" s="1"/>
  <c r="AE6" i="41"/>
  <c r="AE7" i="41" s="1"/>
  <c r="AD6" i="41"/>
  <c r="AD7" i="41" s="1"/>
  <c r="AD11" i="41"/>
  <c r="AC6" i="41"/>
  <c r="AC11" i="41"/>
  <c r="AB6" i="41"/>
  <c r="AB7" i="41"/>
  <c r="AA6" i="41"/>
  <c r="AA7" i="41"/>
  <c r="AA11" i="41"/>
  <c r="F6" i="41"/>
  <c r="C6" i="41"/>
  <c r="AI4" i="41"/>
  <c r="AH4" i="41"/>
  <c r="AG4" i="41"/>
  <c r="AF4" i="41"/>
  <c r="AE4" i="41"/>
  <c r="AD4" i="41"/>
  <c r="AC4" i="41"/>
  <c r="AB4" i="41"/>
  <c r="AA4" i="41"/>
  <c r="C4" i="41"/>
  <c r="O24" i="40"/>
  <c r="O25" i="40" s="1"/>
  <c r="N24" i="40"/>
  <c r="N25" i="40" s="1"/>
  <c r="M24" i="40"/>
  <c r="M25" i="40" s="1"/>
  <c r="L24" i="40"/>
  <c r="L25" i="40" s="1"/>
  <c r="K24" i="40"/>
  <c r="K25" i="40" s="1"/>
  <c r="J24" i="40"/>
  <c r="J25" i="40" s="1"/>
  <c r="I24" i="40"/>
  <c r="I25" i="40" s="1"/>
  <c r="H24" i="40"/>
  <c r="H25" i="40" s="1"/>
  <c r="G24" i="40"/>
  <c r="G25" i="40" s="1"/>
  <c r="F24" i="40"/>
  <c r="F25" i="40" s="1"/>
  <c r="E24" i="40"/>
  <c r="E25" i="40" s="1"/>
  <c r="D24" i="40"/>
  <c r="D25" i="40" s="1"/>
  <c r="C24" i="40"/>
  <c r="C25" i="40" s="1"/>
  <c r="B24" i="40"/>
  <c r="B25" i="40" s="1"/>
  <c r="AM15" i="40"/>
  <c r="AL15" i="40"/>
  <c r="AJ15" i="40"/>
  <c r="AG15" i="40"/>
  <c r="AF15" i="40"/>
  <c r="AN6" i="40"/>
  <c r="AN7" i="40" s="1"/>
  <c r="AM6" i="40"/>
  <c r="AM7" i="40" s="1"/>
  <c r="AL6" i="40"/>
  <c r="AL7" i="40" s="1"/>
  <c r="AK6" i="40"/>
  <c r="AK11" i="40" s="1"/>
  <c r="AK7" i="40"/>
  <c r="AJ6" i="40"/>
  <c r="AJ7" i="40" s="1"/>
  <c r="AJ11" i="40"/>
  <c r="AI6" i="40"/>
  <c r="AI11" i="40" s="1"/>
  <c r="AH6" i="40"/>
  <c r="AH7" i="40" s="1"/>
  <c r="AG6" i="40"/>
  <c r="AG11" i="40" s="1"/>
  <c r="AF6" i="40"/>
  <c r="AF11" i="40" s="1"/>
  <c r="AF7" i="40"/>
  <c r="AE6" i="40"/>
  <c r="AE7" i="40" s="1"/>
  <c r="AD6" i="40"/>
  <c r="AD7" i="40" s="1"/>
  <c r="AC6" i="40"/>
  <c r="AC11" i="40" s="1"/>
  <c r="AB6" i="40"/>
  <c r="AB7" i="40" s="1"/>
  <c r="AA6" i="40"/>
  <c r="AA7" i="40" s="1"/>
  <c r="F6" i="40"/>
  <c r="C6" i="40"/>
  <c r="AN4" i="40"/>
  <c r="AM4" i="40"/>
  <c r="AL4" i="40"/>
  <c r="AK4" i="40"/>
  <c r="AJ4" i="40"/>
  <c r="AI4" i="40"/>
  <c r="AH4" i="40"/>
  <c r="AG4" i="40"/>
  <c r="AF4" i="40"/>
  <c r="AE4" i="40"/>
  <c r="AD4" i="40"/>
  <c r="AC4" i="40"/>
  <c r="AB4" i="40"/>
  <c r="AA4" i="40"/>
  <c r="C4" i="40"/>
  <c r="P24" i="39"/>
  <c r="P25" i="39" s="1"/>
  <c r="O24" i="39"/>
  <c r="O25" i="39" s="1"/>
  <c r="N24" i="39"/>
  <c r="N25" i="39" s="1"/>
  <c r="M24" i="39"/>
  <c r="M25" i="39" s="1"/>
  <c r="L24" i="39"/>
  <c r="L25" i="39" s="1"/>
  <c r="K24" i="39"/>
  <c r="K25" i="39" s="1"/>
  <c r="J24" i="39"/>
  <c r="J25" i="39" s="1"/>
  <c r="I24" i="39"/>
  <c r="I25" i="39" s="1"/>
  <c r="H24" i="39"/>
  <c r="H25" i="39" s="1"/>
  <c r="G24" i="39"/>
  <c r="G25" i="39" s="1"/>
  <c r="F24" i="39"/>
  <c r="F25" i="39" s="1"/>
  <c r="E24" i="39"/>
  <c r="E25" i="39" s="1"/>
  <c r="D24" i="39"/>
  <c r="D25" i="39" s="1"/>
  <c r="C24" i="39"/>
  <c r="C25" i="39" s="1"/>
  <c r="B24" i="39"/>
  <c r="B25" i="39" s="1"/>
  <c r="AN15" i="39"/>
  <c r="AM15" i="39"/>
  <c r="AL15" i="39"/>
  <c r="AK15" i="39"/>
  <c r="AJ15" i="39"/>
  <c r="AI15" i="39"/>
  <c r="AH15" i="39"/>
  <c r="AG15" i="39"/>
  <c r="AD15" i="39"/>
  <c r="AC15" i="39"/>
  <c r="AB15" i="39"/>
  <c r="AO6" i="39"/>
  <c r="AO11" i="39" s="1"/>
  <c r="AN6" i="39"/>
  <c r="AM6" i="39"/>
  <c r="AM7" i="39" s="1"/>
  <c r="AL6" i="39"/>
  <c r="AL7" i="39"/>
  <c r="AK6" i="39"/>
  <c r="AK7" i="39" s="1"/>
  <c r="AK11" i="39"/>
  <c r="AJ6" i="39"/>
  <c r="AJ11" i="39" s="1"/>
  <c r="AJ7" i="39"/>
  <c r="AI6" i="39"/>
  <c r="AI7" i="39"/>
  <c r="AH6" i="39"/>
  <c r="AH11" i="39"/>
  <c r="AG6" i="39"/>
  <c r="AG11" i="39"/>
  <c r="AF6" i="39"/>
  <c r="AF11" i="39" s="1"/>
  <c r="AE6" i="39"/>
  <c r="AE11" i="39"/>
  <c r="AE7" i="39"/>
  <c r="AD6" i="39"/>
  <c r="AD11" i="39" s="1"/>
  <c r="AC6" i="39"/>
  <c r="AC7" i="39" s="1"/>
  <c r="AC11" i="39"/>
  <c r="AB6" i="39"/>
  <c r="AB11" i="39"/>
  <c r="AA6" i="39"/>
  <c r="AA11" i="39"/>
  <c r="F6" i="39"/>
  <c r="C6" i="39"/>
  <c r="AO4" i="39"/>
  <c r="AN4" i="39"/>
  <c r="AM4" i="39"/>
  <c r="AL4" i="39"/>
  <c r="AK4" i="39"/>
  <c r="AJ4" i="39"/>
  <c r="AI4" i="39"/>
  <c r="AH4" i="39"/>
  <c r="AG4" i="39"/>
  <c r="AF4" i="39"/>
  <c r="AE4" i="39"/>
  <c r="AD4" i="39"/>
  <c r="AC4" i="39"/>
  <c r="AB4" i="39"/>
  <c r="AA4" i="39"/>
  <c r="C4" i="39"/>
  <c r="Q24" i="38"/>
  <c r="Q25" i="38" s="1"/>
  <c r="P24" i="38"/>
  <c r="P25" i="38" s="1"/>
  <c r="O24" i="38"/>
  <c r="O25" i="38" s="1"/>
  <c r="N24" i="38"/>
  <c r="N25" i="38"/>
  <c r="M24" i="38"/>
  <c r="M25" i="38" s="1"/>
  <c r="L24" i="38"/>
  <c r="L25" i="38" s="1"/>
  <c r="K24" i="38"/>
  <c r="K25" i="38" s="1"/>
  <c r="J24" i="38"/>
  <c r="J25" i="38" s="1"/>
  <c r="I24" i="38"/>
  <c r="I25" i="38" s="1"/>
  <c r="H24" i="38"/>
  <c r="H25" i="38" s="1"/>
  <c r="G24" i="38"/>
  <c r="G25" i="38" s="1"/>
  <c r="F24" i="38"/>
  <c r="F25" i="38" s="1"/>
  <c r="E24" i="38"/>
  <c r="E25" i="38" s="1"/>
  <c r="D24" i="38"/>
  <c r="D25" i="38" s="1"/>
  <c r="C24" i="38"/>
  <c r="C25" i="38" s="1"/>
  <c r="B24" i="38"/>
  <c r="B25" i="38"/>
  <c r="AP15" i="38"/>
  <c r="AO15" i="38"/>
  <c r="AN15" i="38"/>
  <c r="AM15" i="38"/>
  <c r="AL15" i="38"/>
  <c r="AK15" i="38"/>
  <c r="AJ15" i="38"/>
  <c r="AI15" i="38"/>
  <c r="AH15" i="38"/>
  <c r="AG15" i="38"/>
  <c r="AF15" i="38"/>
  <c r="AE15" i="38"/>
  <c r="AD15" i="38"/>
  <c r="AC15" i="38"/>
  <c r="AP6" i="38"/>
  <c r="AP11" i="38"/>
  <c r="AO6" i="38"/>
  <c r="AO7" i="38"/>
  <c r="AO11" i="38"/>
  <c r="AN6" i="38"/>
  <c r="AN11" i="38" s="1"/>
  <c r="AM6" i="38"/>
  <c r="AM11" i="38" s="1"/>
  <c r="AL6" i="38"/>
  <c r="AL11" i="38" s="1"/>
  <c r="AK6" i="38"/>
  <c r="AK11" i="38" s="1"/>
  <c r="AK7" i="38"/>
  <c r="AJ6" i="38"/>
  <c r="AJ7" i="38"/>
  <c r="AJ11" i="38"/>
  <c r="AI6" i="38"/>
  <c r="AI7" i="38" s="1"/>
  <c r="AH6" i="38"/>
  <c r="AH11" i="38" s="1"/>
  <c r="AG6" i="38"/>
  <c r="AG11" i="38"/>
  <c r="AG7" i="38"/>
  <c r="AF6" i="38"/>
  <c r="AF7" i="38" s="1"/>
  <c r="AE6" i="38"/>
  <c r="AE7" i="38" s="1"/>
  <c r="AD6" i="38"/>
  <c r="AD11" i="38"/>
  <c r="AC6" i="38"/>
  <c r="AC11" i="38" s="1"/>
  <c r="AC7" i="38"/>
  <c r="AB6" i="38"/>
  <c r="AB11" i="38" s="1"/>
  <c r="AB7" i="38"/>
  <c r="AA6" i="38"/>
  <c r="AA11" i="38"/>
  <c r="F6" i="38"/>
  <c r="B10" i="38" s="1"/>
  <c r="B11" i="38" s="1"/>
  <c r="C6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C4" i="38"/>
  <c r="R24" i="37"/>
  <c r="R25" i="37" s="1"/>
  <c r="Q24" i="37"/>
  <c r="Q25" i="37" s="1"/>
  <c r="P24" i="37"/>
  <c r="P25" i="37" s="1"/>
  <c r="O24" i="37"/>
  <c r="O25" i="37" s="1"/>
  <c r="N24" i="37"/>
  <c r="N25" i="37" s="1"/>
  <c r="M24" i="37"/>
  <c r="M25" i="37" s="1"/>
  <c r="L24" i="37"/>
  <c r="L25" i="37" s="1"/>
  <c r="K24" i="37"/>
  <c r="K25" i="37" s="1"/>
  <c r="J24" i="37"/>
  <c r="J25" i="37" s="1"/>
  <c r="I24" i="37"/>
  <c r="I25" i="37" s="1"/>
  <c r="H24" i="37"/>
  <c r="H25" i="37" s="1"/>
  <c r="G24" i="37"/>
  <c r="G25" i="37" s="1"/>
  <c r="F24" i="37"/>
  <c r="F25" i="37" s="1"/>
  <c r="E24" i="37"/>
  <c r="E25" i="37" s="1"/>
  <c r="D24" i="37"/>
  <c r="D25" i="37" s="1"/>
  <c r="C24" i="37"/>
  <c r="C25" i="37" s="1"/>
  <c r="B24" i="37"/>
  <c r="B25" i="37" s="1"/>
  <c r="AQ15" i="37"/>
  <c r="AP15" i="37"/>
  <c r="AO15" i="37"/>
  <c r="AN15" i="37"/>
  <c r="AM15" i="37"/>
  <c r="AL15" i="37"/>
  <c r="AK15" i="37"/>
  <c r="AJ15" i="37"/>
  <c r="AI15" i="37"/>
  <c r="AH15" i="37"/>
  <c r="AG15" i="37"/>
  <c r="AD15" i="37"/>
  <c r="AC15" i="37"/>
  <c r="AB15" i="37"/>
  <c r="AQ6" i="37"/>
  <c r="AQ7" i="37" s="1"/>
  <c r="AP6" i="37"/>
  <c r="AP7" i="37"/>
  <c r="AP11" i="37"/>
  <c r="AO6" i="37"/>
  <c r="AO7" i="37" s="1"/>
  <c r="AN6" i="37"/>
  <c r="AN7" i="37" s="1"/>
  <c r="AM6" i="37"/>
  <c r="AM7" i="37" s="1"/>
  <c r="AL6" i="37"/>
  <c r="AL11" i="37" s="1"/>
  <c r="AK6" i="37"/>
  <c r="AK7" i="37" s="1"/>
  <c r="AK11" i="37"/>
  <c r="AJ6" i="37"/>
  <c r="AJ11" i="37" s="1"/>
  <c r="AI6" i="37"/>
  <c r="AI7" i="37" s="1"/>
  <c r="AI11" i="37"/>
  <c r="AH6" i="37"/>
  <c r="AH7" i="37"/>
  <c r="AG6" i="37"/>
  <c r="AG11" i="37" s="1"/>
  <c r="AF6" i="37"/>
  <c r="AF11" i="37"/>
  <c r="AE6" i="37"/>
  <c r="AE11" i="37" s="1"/>
  <c r="AE7" i="37"/>
  <c r="AD6" i="37"/>
  <c r="AD11" i="37" s="1"/>
  <c r="AD7" i="37"/>
  <c r="AC6" i="37"/>
  <c r="AB6" i="37"/>
  <c r="AB11" i="37" s="1"/>
  <c r="AA6" i="37"/>
  <c r="AA11" i="37" s="1"/>
  <c r="F6" i="37"/>
  <c r="F10" i="37" s="1"/>
  <c r="F11" i="37" s="1"/>
  <c r="C6" i="37"/>
  <c r="AQ4" i="37"/>
  <c r="AP4" i="37"/>
  <c r="AO4" i="37"/>
  <c r="AN4" i="37"/>
  <c r="AM4" i="37"/>
  <c r="AL4" i="37"/>
  <c r="AK4" i="37"/>
  <c r="AJ4" i="37"/>
  <c r="AI4" i="37"/>
  <c r="AH4" i="37"/>
  <c r="AG4" i="37"/>
  <c r="AF4" i="37"/>
  <c r="AE4" i="37"/>
  <c r="AD4" i="37"/>
  <c r="AC4" i="37"/>
  <c r="AB4" i="37"/>
  <c r="AA4" i="37"/>
  <c r="C4" i="37"/>
  <c r="S24" i="36"/>
  <c r="S25" i="36" s="1"/>
  <c r="R24" i="36"/>
  <c r="R25" i="36" s="1"/>
  <c r="Q24" i="36"/>
  <c r="Q25" i="36" s="1"/>
  <c r="P24" i="36"/>
  <c r="P25" i="36" s="1"/>
  <c r="O24" i="36"/>
  <c r="O25" i="36" s="1"/>
  <c r="N24" i="36"/>
  <c r="N25" i="36" s="1"/>
  <c r="M24" i="36"/>
  <c r="M25" i="36" s="1"/>
  <c r="L24" i="36"/>
  <c r="L25" i="36" s="1"/>
  <c r="K24" i="36"/>
  <c r="K25" i="36" s="1"/>
  <c r="J24" i="36"/>
  <c r="J25" i="36" s="1"/>
  <c r="I24" i="36"/>
  <c r="I25" i="36" s="1"/>
  <c r="H24" i="36"/>
  <c r="H25" i="36" s="1"/>
  <c r="G24" i="36"/>
  <c r="G25" i="36" s="1"/>
  <c r="F24" i="36"/>
  <c r="F25" i="36" s="1"/>
  <c r="E24" i="36"/>
  <c r="E25" i="36" s="1"/>
  <c r="D24" i="36"/>
  <c r="D25" i="36" s="1"/>
  <c r="C24" i="36"/>
  <c r="C25" i="36" s="1"/>
  <c r="B24" i="36"/>
  <c r="B25" i="36" s="1"/>
  <c r="AR15" i="36"/>
  <c r="AQ15" i="36"/>
  <c r="AP15" i="36"/>
  <c r="AO15" i="36"/>
  <c r="AN15" i="36"/>
  <c r="AM15" i="36"/>
  <c r="AL15" i="36"/>
  <c r="AK15" i="36"/>
  <c r="AJ15" i="36"/>
  <c r="AI15" i="36"/>
  <c r="AH15" i="36"/>
  <c r="AG15" i="36"/>
  <c r="AF15" i="36"/>
  <c r="AE15" i="36"/>
  <c r="AD15" i="36"/>
  <c r="AC15" i="36"/>
  <c r="AR6" i="36"/>
  <c r="AR7" i="36"/>
  <c r="AQ6" i="36"/>
  <c r="AQ7" i="36"/>
  <c r="AP6" i="36"/>
  <c r="AP11" i="36"/>
  <c r="AO6" i="36"/>
  <c r="AO11" i="36" s="1"/>
  <c r="AN6" i="36"/>
  <c r="AN7" i="36" s="1"/>
  <c r="AM6" i="36"/>
  <c r="AM7" i="36" s="1"/>
  <c r="AL6" i="36"/>
  <c r="AL7" i="36" s="1"/>
  <c r="AL11" i="36"/>
  <c r="AK6" i="36"/>
  <c r="AK7" i="36" s="1"/>
  <c r="AJ6" i="36"/>
  <c r="AJ7" i="36" s="1"/>
  <c r="AJ11" i="36"/>
  <c r="AI6" i="36"/>
  <c r="AI7" i="36"/>
  <c r="AH6" i="36"/>
  <c r="AH11" i="36" s="1"/>
  <c r="AG6" i="36"/>
  <c r="AG7" i="36"/>
  <c r="AF6" i="36"/>
  <c r="AF11" i="36"/>
  <c r="AE6" i="36"/>
  <c r="AE11" i="36"/>
  <c r="AD6" i="36"/>
  <c r="AD7" i="36" s="1"/>
  <c r="AC6" i="36"/>
  <c r="AC11" i="36" s="1"/>
  <c r="AC7" i="36"/>
  <c r="AB6" i="36"/>
  <c r="AB7" i="36"/>
  <c r="AA6" i="36"/>
  <c r="AA7" i="36"/>
  <c r="AA11" i="36"/>
  <c r="Y12" i="36" s="1"/>
  <c r="F6" i="36"/>
  <c r="B10" i="36" s="1"/>
  <c r="B11" i="36" s="1"/>
  <c r="C6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C4" i="36"/>
  <c r="S24" i="35"/>
  <c r="S25" i="35" s="1"/>
  <c r="R24" i="35"/>
  <c r="R25" i="35" s="1"/>
  <c r="Q24" i="35"/>
  <c r="Q25" i="35" s="1"/>
  <c r="P24" i="35"/>
  <c r="P25" i="35" s="1"/>
  <c r="O24" i="35"/>
  <c r="O25" i="35" s="1"/>
  <c r="M24" i="35"/>
  <c r="M25" i="35" s="1"/>
  <c r="L24" i="35"/>
  <c r="L25" i="35" s="1"/>
  <c r="K24" i="35"/>
  <c r="K25" i="35" s="1"/>
  <c r="J24" i="35"/>
  <c r="J25" i="35" s="1"/>
  <c r="I24" i="35"/>
  <c r="I25" i="35" s="1"/>
  <c r="H24" i="35"/>
  <c r="H25" i="35" s="1"/>
  <c r="G24" i="35"/>
  <c r="G25" i="35" s="1"/>
  <c r="F24" i="35"/>
  <c r="F25" i="35" s="1"/>
  <c r="E24" i="35"/>
  <c r="E25" i="35" s="1"/>
  <c r="D24" i="35"/>
  <c r="D25" i="35" s="1"/>
  <c r="C24" i="35"/>
  <c r="C25" i="35" s="1"/>
  <c r="B24" i="35"/>
  <c r="B25" i="35" s="1"/>
  <c r="AS15" i="35"/>
  <c r="AR15" i="35"/>
  <c r="AQ15" i="35"/>
  <c r="AP15" i="35"/>
  <c r="AO15" i="35"/>
  <c r="AM15" i="35"/>
  <c r="AL15" i="35"/>
  <c r="AK15" i="35"/>
  <c r="AJ15" i="35"/>
  <c r="AI15" i="35"/>
  <c r="AH15" i="35"/>
  <c r="AG15" i="35"/>
  <c r="AF15" i="35"/>
  <c r="AE15" i="35"/>
  <c r="AD15" i="35"/>
  <c r="AS6" i="35"/>
  <c r="AS7" i="35" s="1"/>
  <c r="AR6" i="35"/>
  <c r="AR11" i="35" s="1"/>
  <c r="AQ6" i="35"/>
  <c r="AQ7" i="35" s="1"/>
  <c r="AP6" i="35"/>
  <c r="AP7" i="35" s="1"/>
  <c r="AO6" i="35"/>
  <c r="AO7" i="35" s="1"/>
  <c r="AM6" i="35"/>
  <c r="AM7" i="35" s="1"/>
  <c r="AL6" i="35"/>
  <c r="AL11" i="35" s="1"/>
  <c r="AL7" i="35"/>
  <c r="AK6" i="35"/>
  <c r="AK11" i="35" s="1"/>
  <c r="AJ6" i="35"/>
  <c r="AJ7" i="35" s="1"/>
  <c r="AI6" i="35"/>
  <c r="AI11" i="35" s="1"/>
  <c r="AH6" i="35"/>
  <c r="AH7" i="35" s="1"/>
  <c r="AG6" i="35"/>
  <c r="AG11" i="35" s="1"/>
  <c r="AG7" i="35"/>
  <c r="AF6" i="35"/>
  <c r="AF7" i="35" s="1"/>
  <c r="AE6" i="35"/>
  <c r="AE7" i="35" s="1"/>
  <c r="AD6" i="35"/>
  <c r="AD11" i="35" s="1"/>
  <c r="AC6" i="35"/>
  <c r="AC7" i="35" s="1"/>
  <c r="AC11" i="35"/>
  <c r="AB6" i="35"/>
  <c r="AB7" i="35" s="1"/>
  <c r="F6" i="35"/>
  <c r="C6" i="35"/>
  <c r="AS4" i="35"/>
  <c r="AR4" i="35"/>
  <c r="AQ4" i="35"/>
  <c r="AP4" i="35"/>
  <c r="AO4" i="35"/>
  <c r="AM4" i="35"/>
  <c r="AL4" i="35"/>
  <c r="AK4" i="35"/>
  <c r="AJ4" i="35"/>
  <c r="AI4" i="35"/>
  <c r="AH4" i="35"/>
  <c r="AG4" i="35"/>
  <c r="AF4" i="35"/>
  <c r="AE4" i="35"/>
  <c r="AD4" i="35"/>
  <c r="AC4" i="35"/>
  <c r="AB4" i="35"/>
  <c r="C4" i="35"/>
  <c r="AR6" i="34"/>
  <c r="AR11" i="34" s="1"/>
  <c r="AR4" i="34"/>
  <c r="S24" i="34"/>
  <c r="S25" i="34" s="1"/>
  <c r="R24" i="34"/>
  <c r="R25" i="34" s="1"/>
  <c r="Q24" i="34"/>
  <c r="Q25" i="34" s="1"/>
  <c r="P24" i="34"/>
  <c r="P25" i="34" s="1"/>
  <c r="O24" i="34"/>
  <c r="O25" i="34" s="1"/>
  <c r="N24" i="34"/>
  <c r="N25" i="34"/>
  <c r="M24" i="34"/>
  <c r="M25" i="34" s="1"/>
  <c r="L24" i="34"/>
  <c r="L25" i="34" s="1"/>
  <c r="K24" i="34"/>
  <c r="K25" i="34" s="1"/>
  <c r="J24" i="34"/>
  <c r="J25" i="34" s="1"/>
  <c r="I24" i="34"/>
  <c r="I25" i="34" s="1"/>
  <c r="H24" i="34"/>
  <c r="H25" i="34" s="1"/>
  <c r="G24" i="34"/>
  <c r="G25" i="34" s="1"/>
  <c r="F24" i="34"/>
  <c r="F25" i="34" s="1"/>
  <c r="E24" i="34"/>
  <c r="E25" i="34" s="1"/>
  <c r="D24" i="34"/>
  <c r="D25" i="34" s="1"/>
  <c r="C24" i="34"/>
  <c r="C25" i="34" s="1"/>
  <c r="B24" i="34"/>
  <c r="B25" i="34" s="1"/>
  <c r="AK15" i="34"/>
  <c r="AI15" i="34"/>
  <c r="AG15" i="34"/>
  <c r="AF15" i="34"/>
  <c r="AC15" i="34"/>
  <c r="AQ6" i="34"/>
  <c r="AQ7" i="34" s="1"/>
  <c r="AP6" i="34"/>
  <c r="AP7" i="34" s="1"/>
  <c r="AO6" i="34"/>
  <c r="AO11" i="34" s="1"/>
  <c r="AO7" i="34"/>
  <c r="AN6" i="34"/>
  <c r="AN11" i="34" s="1"/>
  <c r="AM6" i="34"/>
  <c r="AM11" i="34" s="1"/>
  <c r="AL6" i="34"/>
  <c r="AL11" i="34" s="1"/>
  <c r="AK6" i="34"/>
  <c r="AK11" i="34"/>
  <c r="AJ6" i="34"/>
  <c r="AJ11" i="34" s="1"/>
  <c r="AI6" i="34"/>
  <c r="AI11" i="34" s="1"/>
  <c r="AH6" i="34"/>
  <c r="AH7" i="34" s="1"/>
  <c r="AG6" i="34"/>
  <c r="AG7" i="34"/>
  <c r="AF6" i="34"/>
  <c r="AF11" i="34" s="1"/>
  <c r="AE6" i="34"/>
  <c r="AE11" i="34" s="1"/>
  <c r="AD6" i="34"/>
  <c r="AD11" i="34" s="1"/>
  <c r="AC6" i="34"/>
  <c r="AC11" i="34"/>
  <c r="AB6" i="34"/>
  <c r="AB11" i="34" s="1"/>
  <c r="AA6" i="34"/>
  <c r="AA11" i="34" s="1"/>
  <c r="F6" i="34"/>
  <c r="B10" i="34" s="1"/>
  <c r="B11" i="34" s="1"/>
  <c r="C6" i="34"/>
  <c r="AQ4" i="34"/>
  <c r="AP4" i="34"/>
  <c r="AO4" i="34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C4" i="34"/>
  <c r="R24" i="15"/>
  <c r="R25" i="15" s="1"/>
  <c r="Q24" i="15"/>
  <c r="Q25" i="15" s="1"/>
  <c r="P24" i="15"/>
  <c r="P25" i="15" s="1"/>
  <c r="O24" i="15"/>
  <c r="O25" i="15" s="1"/>
  <c r="N24" i="15"/>
  <c r="N25" i="15" s="1"/>
  <c r="M24" i="15"/>
  <c r="M25" i="15" s="1"/>
  <c r="L24" i="15"/>
  <c r="L25" i="15" s="1"/>
  <c r="K24" i="15"/>
  <c r="K25" i="15" s="1"/>
  <c r="J24" i="15"/>
  <c r="J25" i="15" s="1"/>
  <c r="I24" i="15"/>
  <c r="I25" i="15" s="1"/>
  <c r="H24" i="15"/>
  <c r="H25" i="15" s="1"/>
  <c r="G24" i="15"/>
  <c r="G25" i="15" s="1"/>
  <c r="F24" i="15"/>
  <c r="F25" i="15" s="1"/>
  <c r="E24" i="15"/>
  <c r="E25" i="15" s="1"/>
  <c r="D24" i="15"/>
  <c r="D25" i="15" s="1"/>
  <c r="C24" i="15"/>
  <c r="C25" i="15" s="1"/>
  <c r="B24" i="15"/>
  <c r="B25" i="15" s="1"/>
  <c r="AP15" i="15"/>
  <c r="AN15" i="15"/>
  <c r="AQ6" i="15"/>
  <c r="AQ7" i="15"/>
  <c r="AP6" i="15"/>
  <c r="AP7" i="15" s="1"/>
  <c r="AP11" i="15"/>
  <c r="AO6" i="15"/>
  <c r="AO7" i="15"/>
  <c r="AN6" i="15"/>
  <c r="AN11" i="15" s="1"/>
  <c r="AN7" i="15"/>
  <c r="AM6" i="15"/>
  <c r="AM7" i="15"/>
  <c r="AL6" i="15"/>
  <c r="AL11" i="15" s="1"/>
  <c r="AQ4" i="15"/>
  <c r="AP4" i="15"/>
  <c r="AO4" i="15"/>
  <c r="AN4" i="15"/>
  <c r="AM4" i="15"/>
  <c r="AL4" i="15"/>
  <c r="F6" i="15"/>
  <c r="C10" i="15" s="1"/>
  <c r="C11" i="15" s="1"/>
  <c r="AH15" i="15"/>
  <c r="AK6" i="15"/>
  <c r="AK7" i="15" s="1"/>
  <c r="AJ6" i="15"/>
  <c r="AJ7" i="15" s="1"/>
  <c r="AI6" i="15"/>
  <c r="AI7" i="15" s="1"/>
  <c r="AI11" i="15"/>
  <c r="AB4" i="15"/>
  <c r="AC4" i="15"/>
  <c r="AD4" i="15"/>
  <c r="AE4" i="15"/>
  <c r="AF4" i="15"/>
  <c r="AG4" i="15"/>
  <c r="AH4" i="15"/>
  <c r="AI4" i="15"/>
  <c r="AJ4" i="15"/>
  <c r="AK4" i="15"/>
  <c r="AA4" i="15"/>
  <c r="AA6" i="15"/>
  <c r="AA11" i="15"/>
  <c r="AB6" i="15"/>
  <c r="AB11" i="15"/>
  <c r="AC6" i="15"/>
  <c r="AC7" i="15" s="1"/>
  <c r="AC11" i="15"/>
  <c r="AD6" i="15"/>
  <c r="AD7" i="15"/>
  <c r="AE6" i="15"/>
  <c r="AE11" i="15"/>
  <c r="AF6" i="15"/>
  <c r="AF7" i="15"/>
  <c r="AG6" i="15"/>
  <c r="AG7" i="15" s="1"/>
  <c r="AG11" i="15"/>
  <c r="AH6" i="15"/>
  <c r="AH7" i="15"/>
  <c r="C6" i="15"/>
  <c r="C4" i="15"/>
  <c r="AJ15" i="15"/>
  <c r="AM15" i="15"/>
  <c r="AC15" i="15"/>
  <c r="AI15" i="15"/>
  <c r="AL15" i="15"/>
  <c r="AQ15" i="15"/>
  <c r="AO15" i="15"/>
  <c r="AK15" i="15"/>
  <c r="AD15" i="15"/>
  <c r="AF15" i="15"/>
  <c r="AH11" i="41"/>
  <c r="AD7" i="39"/>
  <c r="AI11" i="39"/>
  <c r="AD7" i="38"/>
  <c r="AM7" i="38"/>
  <c r="AP7" i="38"/>
  <c r="AB7" i="37"/>
  <c r="AL7" i="37"/>
  <c r="AG11" i="36"/>
  <c r="AM11" i="36"/>
  <c r="AQ15" i="34"/>
  <c r="AO15" i="34"/>
  <c r="AL15" i="34"/>
  <c r="AO15" i="39"/>
  <c r="AN15" i="40"/>
  <c r="AK15" i="40"/>
  <c r="AE15" i="40"/>
  <c r="AH15" i="40"/>
  <c r="AI15" i="40"/>
  <c r="AI15" i="41"/>
  <c r="AA15" i="41"/>
  <c r="AD11" i="36"/>
  <c r="AA7" i="39"/>
  <c r="AF7" i="36"/>
  <c r="AC11" i="37"/>
  <c r="AC7" i="37"/>
  <c r="AN11" i="39"/>
  <c r="AN7" i="39"/>
  <c r="AB11" i="36"/>
  <c r="AR11" i="36"/>
  <c r="AA15" i="15"/>
  <c r="AA15" i="37"/>
  <c r="AA15" i="39"/>
  <c r="AO7" i="39"/>
  <c r="AF7" i="41"/>
  <c r="AE15" i="34"/>
  <c r="AI11" i="36"/>
  <c r="AN11" i="36"/>
  <c r="AP7" i="36"/>
  <c r="AQ11" i="36"/>
  <c r="AE7" i="36"/>
  <c r="AK11" i="36"/>
  <c r="AJ7" i="37"/>
  <c r="AH11" i="37"/>
  <c r="AM11" i="37"/>
  <c r="AF7" i="37"/>
  <c r="AQ11" i="37"/>
  <c r="AA7" i="38"/>
  <c r="AN7" i="38"/>
  <c r="AL7" i="38"/>
  <c r="AE11" i="38"/>
  <c r="AB7" i="39"/>
  <c r="AL11" i="39"/>
  <c r="AG7" i="39"/>
  <c r="AH7" i="39"/>
  <c r="AN11" i="40"/>
  <c r="AL11" i="40"/>
  <c r="AG11" i="41"/>
  <c r="AC7" i="41"/>
  <c r="AE11" i="41"/>
  <c r="AB11" i="41"/>
  <c r="AP11" i="34"/>
  <c r="AO11" i="15"/>
  <c r="AD11" i="15"/>
  <c r="AB7" i="15"/>
  <c r="AA7" i="15"/>
  <c r="AK11" i="15"/>
  <c r="AM11" i="15"/>
  <c r="AE7" i="15"/>
  <c r="AF11" i="15"/>
  <c r="AQ11" i="15"/>
  <c r="AJ11" i="15"/>
  <c r="AL7" i="15"/>
  <c r="AH11" i="15"/>
  <c r="AA7" i="34"/>
  <c r="AI7" i="34"/>
  <c r="AC7" i="34"/>
  <c r="AG11" i="34"/>
  <c r="AD7" i="34"/>
  <c r="AK7" i="34"/>
  <c r="AM7" i="34"/>
  <c r="F10" i="39"/>
  <c r="F11" i="39" s="1"/>
  <c r="AJ15" i="34"/>
  <c r="AN15" i="34"/>
  <c r="AM15" i="34"/>
  <c r="AH15" i="34"/>
  <c r="AD15" i="34"/>
  <c r="AR15" i="34"/>
  <c r="AP15" i="34"/>
  <c r="AG15" i="15"/>
  <c r="AE15" i="15"/>
  <c r="AB15" i="34"/>
  <c r="D10" i="41"/>
  <c r="D11" i="41" s="1"/>
  <c r="AB15" i="41"/>
  <c r="AF15" i="39"/>
  <c r="AB15" i="38"/>
  <c r="AF15" i="37"/>
  <c r="AC15" i="35"/>
  <c r="AB15" i="36"/>
  <c r="Y12" i="38" l="1"/>
  <c r="Y8" i="36"/>
  <c r="Y12" i="34"/>
  <c r="Y12" i="15"/>
  <c r="Y8" i="15"/>
  <c r="Y12" i="41"/>
  <c r="Y8" i="41"/>
  <c r="F27" i="37"/>
  <c r="AE15" i="37" s="1"/>
  <c r="AA17" i="37" s="1"/>
  <c r="N11" i="37" s="1"/>
  <c r="AO11" i="37"/>
  <c r="AF11" i="38"/>
  <c r="AI11" i="38"/>
  <c r="AL7" i="34"/>
  <c r="AQ11" i="34"/>
  <c r="AI7" i="41"/>
  <c r="AH11" i="34"/>
  <c r="AH11" i="35"/>
  <c r="AA7" i="37"/>
  <c r="Y8" i="37" s="1"/>
  <c r="AA11" i="40"/>
  <c r="AJ7" i="34"/>
  <c r="AE7" i="34"/>
  <c r="AR7" i="34"/>
  <c r="AQ11" i="35"/>
  <c r="AF7" i="34"/>
  <c r="AH7" i="38"/>
  <c r="Y8" i="38" s="1"/>
  <c r="AG7" i="37"/>
  <c r="AM11" i="39"/>
  <c r="Y12" i="39" s="1"/>
  <c r="AB7" i="34"/>
  <c r="AF7" i="39"/>
  <c r="Y8" i="39" s="1"/>
  <c r="AN7" i="34"/>
  <c r="AH7" i="36"/>
  <c r="AO7" i="36"/>
  <c r="AN11" i="37"/>
  <c r="Y12" i="37" s="1"/>
  <c r="AD11" i="40"/>
  <c r="B27" i="34"/>
  <c r="AA15" i="34" s="1"/>
  <c r="AA17" i="34" s="1"/>
  <c r="J11" i="34" s="1"/>
  <c r="C27" i="15"/>
  <c r="AB15" i="15" s="1"/>
  <c r="AA17" i="15" s="1"/>
  <c r="Q11" i="15" s="1"/>
  <c r="B27" i="36"/>
  <c r="AA15" i="36" s="1"/>
  <c r="AA17" i="36" s="1"/>
  <c r="H11" i="36" s="1"/>
  <c r="AS11" i="35"/>
  <c r="AK7" i="35"/>
  <c r="AI7" i="35"/>
  <c r="AD7" i="35"/>
  <c r="AB11" i="35"/>
  <c r="AR7" i="35"/>
  <c r="AE11" i="35"/>
  <c r="AF11" i="35"/>
  <c r="AJ11" i="35"/>
  <c r="AM11" i="35"/>
  <c r="AO11" i="35"/>
  <c r="AP11" i="35"/>
  <c r="B27" i="38"/>
  <c r="AA15" i="38" s="1"/>
  <c r="AA17" i="38" s="1"/>
  <c r="L11" i="38" s="1"/>
  <c r="F27" i="39"/>
  <c r="AE15" i="39" s="1"/>
  <c r="AA17" i="39" s="1"/>
  <c r="L11" i="39" s="1"/>
  <c r="AE11" i="40"/>
  <c r="AC7" i="40"/>
  <c r="AI7" i="40"/>
  <c r="AH11" i="40"/>
  <c r="AB11" i="40"/>
  <c r="AM11" i="40"/>
  <c r="AG7" i="40"/>
  <c r="D27" i="41"/>
  <c r="AC15" i="41" s="1"/>
  <c r="AA17" i="41" s="1"/>
  <c r="H11" i="41" s="1"/>
  <c r="G4" i="39" l="1"/>
  <c r="G5" i="39"/>
  <c r="G4" i="38"/>
  <c r="G5" i="38"/>
  <c r="G5" i="15"/>
  <c r="G4" i="15"/>
  <c r="Y8" i="34"/>
  <c r="G4" i="36"/>
  <c r="G5" i="36"/>
  <c r="D11" i="34"/>
  <c r="D10" i="34" s="1"/>
  <c r="G5" i="37"/>
  <c r="G4" i="37"/>
  <c r="G4" i="41"/>
  <c r="G5" i="41"/>
  <c r="Z8" i="35"/>
  <c r="M11" i="34"/>
  <c r="M10" i="34" s="1"/>
  <c r="J11" i="15"/>
  <c r="J10" i="15" s="1"/>
  <c r="R11" i="15"/>
  <c r="R27" i="15" s="1"/>
  <c r="B11" i="15"/>
  <c r="B27" i="15" s="1"/>
  <c r="F11" i="15"/>
  <c r="F27" i="15" s="1"/>
  <c r="E11" i="15"/>
  <c r="E27" i="15" s="1"/>
  <c r="D11" i="15"/>
  <c r="D27" i="15" s="1"/>
  <c r="F11" i="34"/>
  <c r="F27" i="34" s="1"/>
  <c r="S11" i="34"/>
  <c r="S27" i="34" s="1"/>
  <c r="N11" i="34"/>
  <c r="N10" i="34" s="1"/>
  <c r="P11" i="34"/>
  <c r="P27" i="34" s="1"/>
  <c r="K11" i="15"/>
  <c r="K27" i="15" s="1"/>
  <c r="P11" i="15"/>
  <c r="P27" i="15" s="1"/>
  <c r="L11" i="15"/>
  <c r="L10" i="15" s="1"/>
  <c r="H11" i="15"/>
  <c r="H10" i="15" s="1"/>
  <c r="M11" i="15"/>
  <c r="M27" i="15" s="1"/>
  <c r="O11" i="15"/>
  <c r="O10" i="15" s="1"/>
  <c r="G11" i="15"/>
  <c r="G10" i="15" s="1"/>
  <c r="N11" i="15"/>
  <c r="N10" i="15" s="1"/>
  <c r="I11" i="15"/>
  <c r="I10" i="15" s="1"/>
  <c r="Q10" i="15"/>
  <c r="Q27" i="15"/>
  <c r="Q11" i="34"/>
  <c r="Q27" i="34" s="1"/>
  <c r="K11" i="34"/>
  <c r="K27" i="34" s="1"/>
  <c r="O11" i="34"/>
  <c r="O27" i="34" s="1"/>
  <c r="I11" i="34"/>
  <c r="I10" i="34" s="1"/>
  <c r="H11" i="34"/>
  <c r="H27" i="34" s="1"/>
  <c r="G11" i="34"/>
  <c r="G10" i="34" s="1"/>
  <c r="R11" i="34"/>
  <c r="R27" i="34" s="1"/>
  <c r="C11" i="34"/>
  <c r="C10" i="34" s="1"/>
  <c r="L11" i="34"/>
  <c r="L27" i="34" s="1"/>
  <c r="E11" i="34"/>
  <c r="E10" i="34" s="1"/>
  <c r="J27" i="34"/>
  <c r="J10" i="34"/>
  <c r="P10" i="34"/>
  <c r="R11" i="36"/>
  <c r="R27" i="36" s="1"/>
  <c r="N11" i="36"/>
  <c r="N10" i="36" s="1"/>
  <c r="E11" i="36"/>
  <c r="E27" i="36" s="1"/>
  <c r="P11" i="36"/>
  <c r="P27" i="36" s="1"/>
  <c r="K11" i="36"/>
  <c r="K27" i="36" s="1"/>
  <c r="F11" i="36"/>
  <c r="F27" i="36" s="1"/>
  <c r="S11" i="36"/>
  <c r="S10" i="36" s="1"/>
  <c r="I11" i="36"/>
  <c r="I27" i="36" s="1"/>
  <c r="L11" i="36"/>
  <c r="L10" i="36" s="1"/>
  <c r="C11" i="36"/>
  <c r="C10" i="36" s="1"/>
  <c r="G11" i="36"/>
  <c r="G10" i="36" s="1"/>
  <c r="Q11" i="36"/>
  <c r="Q27" i="36" s="1"/>
  <c r="M11" i="36"/>
  <c r="M10" i="36" s="1"/>
  <c r="J11" i="36"/>
  <c r="J27" i="36" s="1"/>
  <c r="O11" i="36"/>
  <c r="O10" i="36" s="1"/>
  <c r="D11" i="36"/>
  <c r="D10" i="36" s="1"/>
  <c r="R10" i="36"/>
  <c r="H10" i="36"/>
  <c r="H27" i="36"/>
  <c r="Z12" i="35"/>
  <c r="G5" i="35"/>
  <c r="G4" i="35"/>
  <c r="I11" i="37"/>
  <c r="I27" i="37" s="1"/>
  <c r="G11" i="37"/>
  <c r="G27" i="37" s="1"/>
  <c r="R11" i="37"/>
  <c r="R27" i="37" s="1"/>
  <c r="Q11" i="37"/>
  <c r="Q27" i="37" s="1"/>
  <c r="C11" i="37"/>
  <c r="C10" i="37" s="1"/>
  <c r="E11" i="37"/>
  <c r="E27" i="37" s="1"/>
  <c r="M11" i="37"/>
  <c r="M27" i="37" s="1"/>
  <c r="O11" i="37"/>
  <c r="O10" i="37" s="1"/>
  <c r="L11" i="37"/>
  <c r="L27" i="37" s="1"/>
  <c r="B11" i="37"/>
  <c r="B27" i="37" s="1"/>
  <c r="K11" i="37"/>
  <c r="K27" i="37" s="1"/>
  <c r="P11" i="37"/>
  <c r="P27" i="37" s="1"/>
  <c r="H11" i="37"/>
  <c r="H10" i="37" s="1"/>
  <c r="J11" i="37"/>
  <c r="J10" i="37" s="1"/>
  <c r="D11" i="37"/>
  <c r="D27" i="37" s="1"/>
  <c r="N10" i="37"/>
  <c r="N27" i="37"/>
  <c r="C11" i="38"/>
  <c r="C27" i="38" s="1"/>
  <c r="J11" i="38"/>
  <c r="J27" i="38" s="1"/>
  <c r="G11" i="38"/>
  <c r="G10" i="38" s="1"/>
  <c r="F11" i="38"/>
  <c r="F10" i="38" s="1"/>
  <c r="P11" i="38"/>
  <c r="P27" i="38" s="1"/>
  <c r="K11" i="38"/>
  <c r="K27" i="38" s="1"/>
  <c r="O11" i="38"/>
  <c r="O10" i="38" s="1"/>
  <c r="D11" i="38"/>
  <c r="D10" i="38" s="1"/>
  <c r="I11" i="38"/>
  <c r="I27" i="38" s="1"/>
  <c r="Q11" i="38"/>
  <c r="Q10" i="38" s="1"/>
  <c r="N11" i="38"/>
  <c r="N10" i="38" s="1"/>
  <c r="H11" i="38"/>
  <c r="H27" i="38" s="1"/>
  <c r="E11" i="38"/>
  <c r="E27" i="38" s="1"/>
  <c r="M11" i="38"/>
  <c r="M10" i="38" s="1"/>
  <c r="L27" i="38"/>
  <c r="L10" i="38"/>
  <c r="N11" i="39"/>
  <c r="N27" i="39" s="1"/>
  <c r="P11" i="39"/>
  <c r="P27" i="39" s="1"/>
  <c r="C11" i="39"/>
  <c r="C10" i="39" s="1"/>
  <c r="E11" i="39"/>
  <c r="E10" i="39" s="1"/>
  <c r="D11" i="39"/>
  <c r="D27" i="39" s="1"/>
  <c r="B11" i="39"/>
  <c r="B27" i="39" s="1"/>
  <c r="H11" i="39"/>
  <c r="H27" i="39" s="1"/>
  <c r="J11" i="39"/>
  <c r="J10" i="39" s="1"/>
  <c r="I11" i="39"/>
  <c r="I27" i="39" s="1"/>
  <c r="K11" i="39"/>
  <c r="K10" i="39" s="1"/>
  <c r="M11" i="39"/>
  <c r="M27" i="39" s="1"/>
  <c r="O11" i="39"/>
  <c r="O27" i="39" s="1"/>
  <c r="G11" i="39"/>
  <c r="G10" i="39" s="1"/>
  <c r="L10" i="39"/>
  <c r="L27" i="39"/>
  <c r="Y8" i="40"/>
  <c r="G5" i="40" s="1"/>
  <c r="Y12" i="40"/>
  <c r="G11" i="41"/>
  <c r="G27" i="41" s="1"/>
  <c r="E11" i="41"/>
  <c r="E27" i="41" s="1"/>
  <c r="C11" i="41"/>
  <c r="C10" i="41" s="1"/>
  <c r="F11" i="41"/>
  <c r="F27" i="41" s="1"/>
  <c r="B11" i="41"/>
  <c r="B10" i="41" s="1"/>
  <c r="J11" i="41"/>
  <c r="J10" i="41" s="1"/>
  <c r="I11" i="41"/>
  <c r="I27" i="41" s="1"/>
  <c r="H10" i="41"/>
  <c r="H27" i="41"/>
  <c r="J27" i="39" l="1"/>
  <c r="C10" i="38"/>
  <c r="Q27" i="38"/>
  <c r="D27" i="34"/>
  <c r="G27" i="34"/>
  <c r="H10" i="34"/>
  <c r="N27" i="34"/>
  <c r="M27" i="34"/>
  <c r="O10" i="34"/>
  <c r="S10" i="34"/>
  <c r="F10" i="34"/>
  <c r="G27" i="15"/>
  <c r="F10" i="15"/>
  <c r="N27" i="15"/>
  <c r="O27" i="15"/>
  <c r="D10" i="15"/>
  <c r="I27" i="15"/>
  <c r="D10" i="37"/>
  <c r="I10" i="36"/>
  <c r="K10" i="15"/>
  <c r="G5" i="34"/>
  <c r="G4" i="34"/>
  <c r="J27" i="37"/>
  <c r="S27" i="36"/>
  <c r="G4" i="40"/>
  <c r="I10" i="37"/>
  <c r="L27" i="36"/>
  <c r="B10" i="15"/>
  <c r="E10" i="15"/>
  <c r="R10" i="15"/>
  <c r="P10" i="15"/>
  <c r="J27" i="15"/>
  <c r="C27" i="34"/>
  <c r="K10" i="34"/>
  <c r="F10" i="36"/>
  <c r="P10" i="36"/>
  <c r="N27" i="36"/>
  <c r="P10" i="38"/>
  <c r="E10" i="37"/>
  <c r="M10" i="15"/>
  <c r="H27" i="15"/>
  <c r="L27" i="15"/>
  <c r="Q10" i="34"/>
  <c r="E27" i="34"/>
  <c r="R10" i="34"/>
  <c r="I27" i="34"/>
  <c r="L10" i="34"/>
  <c r="M27" i="36"/>
  <c r="Q10" i="36"/>
  <c r="K10" i="36"/>
  <c r="G27" i="36"/>
  <c r="D27" i="36"/>
  <c r="O27" i="36"/>
  <c r="E10" i="36"/>
  <c r="C27" i="36"/>
  <c r="J10" i="36"/>
  <c r="C27" i="37"/>
  <c r="H27" i="37"/>
  <c r="O27" i="37"/>
  <c r="M10" i="37"/>
  <c r="K10" i="37"/>
  <c r="L10" i="37"/>
  <c r="R10" i="37"/>
  <c r="P10" i="37"/>
  <c r="Q10" i="37"/>
  <c r="B10" i="37"/>
  <c r="G10" i="37"/>
  <c r="H10" i="38"/>
  <c r="M27" i="38"/>
  <c r="E10" i="38"/>
  <c r="K10" i="38"/>
  <c r="D27" i="38"/>
  <c r="G27" i="38"/>
  <c r="N27" i="38"/>
  <c r="I10" i="38"/>
  <c r="F27" i="38"/>
  <c r="J10" i="38"/>
  <c r="O27" i="38"/>
  <c r="M10" i="39"/>
  <c r="B10" i="39"/>
  <c r="D10" i="39"/>
  <c r="E27" i="39"/>
  <c r="C27" i="39"/>
  <c r="O10" i="39"/>
  <c r="G27" i="39"/>
  <c r="H10" i="39"/>
  <c r="K27" i="39"/>
  <c r="I10" i="39"/>
  <c r="N10" i="39"/>
  <c r="P10" i="39"/>
  <c r="J27" i="41"/>
  <c r="B27" i="41"/>
  <c r="F10" i="41"/>
  <c r="C27" i="41"/>
  <c r="I10" i="41"/>
  <c r="E10" i="41"/>
  <c r="G10" i="41"/>
  <c r="AD15" i="40"/>
  <c r="AB15" i="40"/>
  <c r="B10" i="40"/>
  <c r="B11" i="40" s="1"/>
  <c r="B27" i="40" s="1"/>
  <c r="AA15" i="40" s="1"/>
  <c r="AC15" i="40"/>
  <c r="AA17" i="40" l="1"/>
  <c r="H11" i="40" s="1"/>
  <c r="B10" i="35"/>
  <c r="B11" i="35" s="1"/>
  <c r="B27" i="35" s="1"/>
  <c r="AB15" i="35" s="1"/>
  <c r="AN15" i="35"/>
  <c r="F11" i="40" l="1"/>
  <c r="F27" i="40" s="1"/>
  <c r="L11" i="40"/>
  <c r="L27" i="40" s="1"/>
  <c r="M11" i="40"/>
  <c r="M10" i="40" s="1"/>
  <c r="G11" i="40"/>
  <c r="G10" i="40" s="1"/>
  <c r="J11" i="40"/>
  <c r="J27" i="40" s="1"/>
  <c r="K11" i="40"/>
  <c r="K27" i="40" s="1"/>
  <c r="C11" i="40"/>
  <c r="C27" i="40" s="1"/>
  <c r="N11" i="40"/>
  <c r="N10" i="40" s="1"/>
  <c r="D11" i="40"/>
  <c r="D27" i="40" s="1"/>
  <c r="E11" i="40"/>
  <c r="E10" i="40" s="1"/>
  <c r="O11" i="40"/>
  <c r="O10" i="40" s="1"/>
  <c r="I11" i="40"/>
  <c r="I10" i="40" s="1"/>
  <c r="H27" i="40"/>
  <c r="H10" i="40"/>
  <c r="AB17" i="35"/>
  <c r="G11" i="35" s="1"/>
  <c r="M27" i="40" l="1"/>
  <c r="F10" i="40"/>
  <c r="G27" i="40"/>
  <c r="L10" i="40"/>
  <c r="J10" i="40"/>
  <c r="N27" i="40"/>
  <c r="C10" i="40"/>
  <c r="D10" i="40"/>
  <c r="E27" i="40"/>
  <c r="O27" i="40"/>
  <c r="K10" i="40"/>
  <c r="I27" i="40"/>
  <c r="F11" i="35"/>
  <c r="F27" i="35" s="1"/>
  <c r="M11" i="35"/>
  <c r="M27" i="35" s="1"/>
  <c r="J11" i="35"/>
  <c r="J27" i="35" s="1"/>
  <c r="S11" i="35"/>
  <c r="S27" i="35" s="1"/>
  <c r="L11" i="35"/>
  <c r="L10" i="35" s="1"/>
  <c r="I11" i="35"/>
  <c r="I10" i="35" s="1"/>
  <c r="P11" i="35"/>
  <c r="P27" i="35" s="1"/>
  <c r="E11" i="35"/>
  <c r="E27" i="35" s="1"/>
  <c r="K11" i="35"/>
  <c r="K27" i="35" s="1"/>
  <c r="C11" i="35"/>
  <c r="C10" i="35" s="1"/>
  <c r="D11" i="35"/>
  <c r="D10" i="35" s="1"/>
  <c r="R11" i="35"/>
  <c r="R10" i="35" s="1"/>
  <c r="N11" i="35"/>
  <c r="N10" i="35" s="1"/>
  <c r="Q11" i="35"/>
  <c r="Q10" i="35" s="1"/>
  <c r="H11" i="35"/>
  <c r="H27" i="35" s="1"/>
  <c r="O11" i="35"/>
  <c r="O10" i="35" s="1"/>
  <c r="G10" i="35"/>
  <c r="G27" i="35"/>
  <c r="J10" i="35" l="1"/>
  <c r="F10" i="35"/>
  <c r="D27" i="35"/>
  <c r="M10" i="35"/>
  <c r="C27" i="35"/>
  <c r="S10" i="35"/>
  <c r="H10" i="35"/>
  <c r="N27" i="35"/>
  <c r="Q27" i="35"/>
  <c r="I27" i="35"/>
  <c r="R27" i="35"/>
  <c r="L27" i="35"/>
  <c r="K10" i="35"/>
  <c r="E10" i="35"/>
  <c r="P10" i="35"/>
  <c r="O27" i="35"/>
</calcChain>
</file>

<file path=xl/sharedStrings.xml><?xml version="1.0" encoding="utf-8"?>
<sst xmlns="http://schemas.openxmlformats.org/spreadsheetml/2006/main" count="513" uniqueCount="94">
  <si>
    <t>Yield</t>
  </si>
  <si>
    <t>Income</t>
  </si>
  <si>
    <t>Corn</t>
  </si>
  <si>
    <t>Soybean</t>
  </si>
  <si>
    <t>Barley</t>
  </si>
  <si>
    <t>Drybeans</t>
  </si>
  <si>
    <t>Oil Snflr</t>
  </si>
  <si>
    <t>Canola</t>
  </si>
  <si>
    <t>Flax</t>
  </si>
  <si>
    <t>Durum</t>
  </si>
  <si>
    <t>Field Pea</t>
  </si>
  <si>
    <t>S. Wht</t>
  </si>
  <si>
    <t>Oats</t>
  </si>
  <si>
    <t>Variable costs:</t>
  </si>
  <si>
    <t>Base ROVC</t>
  </si>
  <si>
    <t>Conf Snflr</t>
  </si>
  <si>
    <t>ROVC intermediate step</t>
  </si>
  <si>
    <t>Lentils</t>
  </si>
  <si>
    <t xml:space="preserve">         - Crop insurance for corn is only available by written agreement. An estimate is used.</t>
  </si>
  <si>
    <r>
      <t>Note</t>
    </r>
    <r>
      <rPr>
        <sz val="10"/>
        <rFont val="Arial"/>
      </rPr>
      <t xml:space="preserve">: - Only variable costs are considered in this comparison. You can include an amount under "misc."  </t>
    </r>
  </si>
  <si>
    <t xml:space="preserve">           to account for any differences between crops in fixed costs, labor, management and risk.</t>
  </si>
  <si>
    <t>Instructions:</t>
  </si>
  <si>
    <t>Adjustments for Fixed Costs:</t>
  </si>
  <si>
    <t>**NDSU and its entities makes no warranties, either expressed or implied, concerning this program.**</t>
  </si>
  <si>
    <t>The underlying assumption is that fixed costs, such as machinery ownership, land, and owner’s labor and</t>
  </si>
  <si>
    <t>potential crop for which you do not have all the necessary equipment, there will likely be additional fixed</t>
  </si>
  <si>
    <t>labor and management is hired it should be included in the variable costs.  If all the labor and management</t>
  </si>
  <si>
    <t>is owner-operator contribution it would be considered a fixed cost and could be excluded.  Even in this</t>
  </si>
  <si>
    <t xml:space="preserve">management, do not change between crop choices and therefore do not need to be included in the analysis. </t>
  </si>
  <si>
    <t>In practice, there may be differences in fixed costs that should be considered.  If you are considering a</t>
  </si>
  <si>
    <t>costs.   For example, if you are considering corn but would have to purchase a corn planter, there would be</t>
  </si>
  <si>
    <t>considered a variable cost and should be included as a miscellaneous cost.</t>
  </si>
  <si>
    <t>Another option would be to hire someone to plant corn.  In this case the custom planting charge would be</t>
  </si>
  <si>
    <t>an additional fixed cost for machinery ownership that should be entered.  A per acre amount, about 10</t>
  </si>
  <si>
    <t>percent of the purchase price divided by the number of expected corn acres, could be entered under “misc.”</t>
  </si>
  <si>
    <t>Scroll down to view map of regions</t>
  </si>
  <si>
    <t>expected price.  The prices of competing crops that are necessary to provide the same return over variable</t>
  </si>
  <si>
    <t xml:space="preserve">are only guides for large multi-county regions.  Please enter your own information.   Entries can be made </t>
  </si>
  <si>
    <t>in the yellow colored cells.</t>
  </si>
  <si>
    <t>futures price</t>
  </si>
  <si>
    <t>Enter the</t>
  </si>
  <si>
    <t xml:space="preserve">Expected      </t>
  </si>
  <si>
    <t>local cash price</t>
  </si>
  <si>
    <t>Relative Price</t>
  </si>
  <si>
    <t>Enter expected local basis (cash-futures)</t>
  </si>
  <si>
    <t xml:space="preserve"> Seed</t>
  </si>
  <si>
    <t xml:space="preserve"> Herbicide</t>
  </si>
  <si>
    <t xml:space="preserve"> Fungicide</t>
  </si>
  <si>
    <t xml:space="preserve"> Insecticide</t>
  </si>
  <si>
    <t xml:space="preserve"> Fertilizer</t>
  </si>
  <si>
    <t xml:space="preserve"> Crop Insurance</t>
  </si>
  <si>
    <t xml:space="preserve"> Fuel &amp; Lube</t>
  </si>
  <si>
    <t xml:space="preserve"> Repairs</t>
  </si>
  <si>
    <t xml:space="preserve"> Misc.</t>
  </si>
  <si>
    <t xml:space="preserve"> Operating Int.</t>
  </si>
  <si>
    <t>Total Var.Costs</t>
  </si>
  <si>
    <t>Return Over</t>
  </si>
  <si>
    <t>Variable Costs</t>
  </si>
  <si>
    <t xml:space="preserve"> Drying</t>
  </si>
  <si>
    <t xml:space="preserve">Select reference crop </t>
  </si>
  <si>
    <t>Crop selected=1</t>
  </si>
  <si>
    <t>Has futures mkt=1</t>
  </si>
  <si>
    <t>W.Wht</t>
  </si>
  <si>
    <t>Select your region using the tabs at the bottom of this screen.  Designate a "reference crop" and enter its</t>
  </si>
  <si>
    <t>Additional labor, management and risk associated with a crop may or may not be considered.  If the</t>
  </si>
  <si>
    <t>situation, you may want to add some cost under "misc." if you would only want to produce the crop when</t>
  </si>
  <si>
    <t xml:space="preserve">an adequate reward would be received for the extra time and management required relative to other crops </t>
  </si>
  <si>
    <t xml:space="preserve">under consideration. A similar rationale could be used if a crop was considered higher risk. Any additional </t>
  </si>
  <si>
    <t>charges could be included as a miscellaneous cost.</t>
  </si>
  <si>
    <t>Prices which provide the same Return over Variable Costs between crops - North West N.D.</t>
  </si>
  <si>
    <t>Prices which provide the same Return over Variable Costs between crops - South West N.D.</t>
  </si>
  <si>
    <t>Prices which provide the same Return over Variable Costs between crops - North Central N.D.</t>
  </si>
  <si>
    <t>Mustard</t>
  </si>
  <si>
    <t>Prices which provide the same Return over Variable Costs between crops - South Central N.D.</t>
  </si>
  <si>
    <t>Prices which provide the same Return over Variable Costs between crops - East Central N.D.</t>
  </si>
  <si>
    <t>Prices which provide the same Return over Variable Costs between crops - North East N.D.</t>
  </si>
  <si>
    <t>Prices which provide the same Return over Variable Costs between crops - South East N.D.</t>
  </si>
  <si>
    <t>Prices which provide the same Return over Variable Costs between crops - North Valley N.D.</t>
  </si>
  <si>
    <t>Prices which provide the same Return over Variable Costs between crops - South Valley N.D.</t>
  </si>
  <si>
    <t>Safflower</t>
  </si>
  <si>
    <t>Buckwht</t>
  </si>
  <si>
    <t>Millet</t>
  </si>
  <si>
    <t>Chickpea</t>
  </si>
  <si>
    <t>Rye</t>
  </si>
  <si>
    <t>No price message=1</t>
  </si>
  <si>
    <t>Use 3 dec.places=1</t>
  </si>
  <si>
    <t>&lt;- if 0 then message to enter cash price if no futures market</t>
  </si>
  <si>
    <t>&lt;- if 1 then 3 dec. places in reference crop price section</t>
  </si>
  <si>
    <t>Reference crop 3dec.</t>
  </si>
  <si>
    <t xml:space="preserve">Annual interest rate for variable costs </t>
  </si>
  <si>
    <t>Developed by: Dwight Aakre and Andrew Swenson, NDSU Extension Service</t>
  </si>
  <si>
    <t>CROP COMPARE 2018</t>
  </si>
  <si>
    <r>
      <t xml:space="preserve">averages.  The variable costs are from the </t>
    </r>
    <r>
      <rPr>
        <sz val="10"/>
        <rFont val="Arial"/>
        <family val="2"/>
      </rPr>
      <t>NDSU</t>
    </r>
    <r>
      <rPr>
        <b/>
        <sz val="10"/>
        <rFont val="Arial"/>
        <family val="2"/>
      </rPr>
      <t xml:space="preserve"> 2018</t>
    </r>
    <r>
      <rPr>
        <sz val="10"/>
        <rFont val="Arial"/>
      </rPr>
      <t xml:space="preserve"> projected budgets.  The yields and variable costs</t>
    </r>
  </si>
  <si>
    <t>costs as the base crop are displayed.   The yields per harvested acre are seven year, 2010-2016, olympic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</si>
</sst>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quotePrefix="1"/>
    <xf numFmtId="0" fontId="0" fillId="0" borderId="0" xfId="0" applyFill="1"/>
    <xf numFmtId="0" fontId="0" fillId="0" borderId="0" xfId="0" applyBorder="1"/>
    <xf numFmtId="164" fontId="1" fillId="3" borderId="0" xfId="0" applyNumberFormat="1" applyFont="1" applyFill="1" applyBorder="1"/>
    <xf numFmtId="164" fontId="0" fillId="0" borderId="0" xfId="0" applyNumberFormat="1" applyBorder="1"/>
    <xf numFmtId="0" fontId="0" fillId="4" borderId="0" xfId="0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8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0" fillId="4" borderId="0" xfId="0" applyFill="1" applyBorder="1" applyAlignment="1" applyProtection="1">
      <alignment horizontal="right"/>
      <protection locked="0"/>
    </xf>
    <xf numFmtId="2" fontId="0" fillId="2" borderId="0" xfId="0" applyNumberFormat="1" applyFill="1" applyBorder="1"/>
    <xf numFmtId="0" fontId="0" fillId="3" borderId="0" xfId="0" applyFill="1" applyBorder="1"/>
    <xf numFmtId="0" fontId="5" fillId="0" borderId="0" xfId="0" quotePrefix="1" applyFont="1" applyBorder="1"/>
    <xf numFmtId="164" fontId="1" fillId="5" borderId="0" xfId="0" applyNumberFormat="1" applyFont="1" applyFill="1" applyBorder="1"/>
    <xf numFmtId="0" fontId="3" fillId="0" borderId="0" xfId="0" applyFont="1" applyBorder="1"/>
    <xf numFmtId="0" fontId="0" fillId="4" borderId="0" xfId="0" applyFill="1"/>
    <xf numFmtId="0" fontId="0" fillId="4" borderId="1" xfId="0" applyFill="1" applyBorder="1" applyAlignment="1" applyProtection="1">
      <protection locked="0"/>
    </xf>
    <xf numFmtId="0" fontId="5" fillId="0" borderId="0" xfId="0" applyFont="1" applyFill="1"/>
    <xf numFmtId="0" fontId="0" fillId="0" borderId="1" xfId="0" applyFill="1" applyBorder="1"/>
    <xf numFmtId="0" fontId="5" fillId="0" borderId="0" xfId="0" applyFont="1" applyFill="1" applyBorder="1"/>
    <xf numFmtId="0" fontId="0" fillId="6" borderId="0" xfId="0" applyFill="1"/>
    <xf numFmtId="0" fontId="5" fillId="0" borderId="0" xfId="0" applyFont="1"/>
    <xf numFmtId="10" fontId="1" fillId="6" borderId="0" xfId="1" applyNumberFormat="1" applyFont="1" applyFill="1"/>
    <xf numFmtId="0" fontId="0" fillId="0" borderId="0" xfId="0" quotePrefix="1" applyFont="1" applyAlignment="1">
      <alignment horizontal="left"/>
    </xf>
    <xf numFmtId="0" fontId="10" fillId="0" borderId="0" xfId="0" applyFont="1" applyAlignment="1"/>
    <xf numFmtId="0" fontId="11" fillId="0" borderId="0" xfId="0" quotePrefix="1" applyFont="1"/>
    <xf numFmtId="165" fontId="0" fillId="0" borderId="0" xfId="0" applyNumberFormat="1" applyBorder="1"/>
    <xf numFmtId="165" fontId="0" fillId="2" borderId="0" xfId="0" applyNumberFormat="1" applyFill="1" applyBorder="1"/>
    <xf numFmtId="0" fontId="1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97"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34</xdr:row>
      <xdr:rowOff>57150</xdr:rowOff>
    </xdr:from>
    <xdr:to>
      <xdr:col>11</xdr:col>
      <xdr:colOff>276225</xdr:colOff>
      <xdr:row>61</xdr:row>
      <xdr:rowOff>28575</xdr:rowOff>
    </xdr:to>
    <xdr:pic>
      <xdr:nvPicPr>
        <xdr:cNvPr id="1169" name="Picture 1" descr="ND Map for Budget Regio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29275"/>
          <a:ext cx="630555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tabSelected="1" workbookViewId="0">
      <selection activeCell="D1" sqref="D1:H1"/>
    </sheetView>
  </sheetViews>
  <sheetFormatPr defaultRowHeight="12.75" x14ac:dyDescent="0.2"/>
  <cols>
    <col min="1" max="1" width="3.140625" style="13" customWidth="1"/>
    <col min="2" max="2" width="9.140625" style="13" customWidth="1"/>
    <col min="3" max="16384" width="9.140625" style="13"/>
  </cols>
  <sheetData>
    <row r="1" spans="2:11" s="11" customFormat="1" ht="18" x14ac:dyDescent="0.25">
      <c r="C1" s="32"/>
      <c r="D1" s="36" t="s">
        <v>91</v>
      </c>
      <c r="E1" s="36"/>
      <c r="F1" s="36"/>
      <c r="G1" s="36"/>
      <c r="H1" s="36"/>
      <c r="I1" s="32"/>
      <c r="J1" s="32"/>
    </row>
    <row r="2" spans="2:11" s="11" customFormat="1" x14ac:dyDescent="0.2">
      <c r="B2" s="31" t="s">
        <v>90</v>
      </c>
      <c r="D2" s="12"/>
      <c r="E2" s="12"/>
      <c r="F2" s="12"/>
    </row>
    <row r="4" spans="2:11" x14ac:dyDescent="0.2">
      <c r="B4" s="14" t="s">
        <v>21</v>
      </c>
      <c r="C4" s="14"/>
      <c r="D4" s="14"/>
      <c r="E4" s="14"/>
      <c r="F4" s="14"/>
      <c r="G4" s="14"/>
      <c r="H4" s="14"/>
      <c r="I4" s="14"/>
      <c r="J4" s="14"/>
    </row>
    <row r="5" spans="2:11" x14ac:dyDescent="0.2">
      <c r="B5" s="16" t="s">
        <v>63</v>
      </c>
      <c r="C5" s="14"/>
      <c r="D5" s="14"/>
      <c r="E5" s="14"/>
      <c r="F5" s="14"/>
      <c r="G5" s="14"/>
      <c r="H5" s="14"/>
      <c r="I5" s="14"/>
      <c r="J5" s="14"/>
    </row>
    <row r="6" spans="2:11" x14ac:dyDescent="0.2">
      <c r="B6" s="13" t="s">
        <v>36</v>
      </c>
    </row>
    <row r="7" spans="2:11" x14ac:dyDescent="0.2">
      <c r="B7" t="s">
        <v>93</v>
      </c>
    </row>
    <row r="8" spans="2:11" x14ac:dyDescent="0.2">
      <c r="B8" t="s">
        <v>92</v>
      </c>
    </row>
    <row r="9" spans="2:11" x14ac:dyDescent="0.2">
      <c r="B9" s="13" t="s">
        <v>37</v>
      </c>
    </row>
    <row r="10" spans="2:11" x14ac:dyDescent="0.2">
      <c r="B10" s="13" t="s">
        <v>38</v>
      </c>
    </row>
    <row r="12" spans="2:11" x14ac:dyDescent="0.2">
      <c r="B12" s="14" t="s">
        <v>22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2:11" x14ac:dyDescent="0.2">
      <c r="B13" s="13" t="s">
        <v>24</v>
      </c>
    </row>
    <row r="14" spans="2:11" x14ac:dyDescent="0.2">
      <c r="B14" s="13" t="s">
        <v>28</v>
      </c>
    </row>
    <row r="15" spans="2:11" x14ac:dyDescent="0.2">
      <c r="B15" s="13" t="s">
        <v>29</v>
      </c>
    </row>
    <row r="16" spans="2:11" x14ac:dyDescent="0.2">
      <c r="B16" s="13" t="s">
        <v>25</v>
      </c>
    </row>
    <row r="17" spans="2:2" x14ac:dyDescent="0.2">
      <c r="B17" s="13" t="s">
        <v>30</v>
      </c>
    </row>
    <row r="18" spans="2:2" x14ac:dyDescent="0.2">
      <c r="B18" s="13" t="s">
        <v>33</v>
      </c>
    </row>
    <row r="19" spans="2:2" x14ac:dyDescent="0.2">
      <c r="B19" s="13" t="s">
        <v>34</v>
      </c>
    </row>
    <row r="20" spans="2:2" x14ac:dyDescent="0.2">
      <c r="B20" s="13" t="s">
        <v>32</v>
      </c>
    </row>
    <row r="21" spans="2:2" x14ac:dyDescent="0.2">
      <c r="B21" s="13" t="s">
        <v>31</v>
      </c>
    </row>
    <row r="23" spans="2:2" x14ac:dyDescent="0.2">
      <c r="B23" s="13" t="s">
        <v>64</v>
      </c>
    </row>
    <row r="24" spans="2:2" x14ac:dyDescent="0.2">
      <c r="B24" s="13" t="s">
        <v>26</v>
      </c>
    </row>
    <row r="25" spans="2:2" x14ac:dyDescent="0.2">
      <c r="B25" s="13" t="s">
        <v>27</v>
      </c>
    </row>
    <row r="26" spans="2:2" x14ac:dyDescent="0.2">
      <c r="B26" s="13" t="s">
        <v>65</v>
      </c>
    </row>
    <row r="27" spans="2:2" x14ac:dyDescent="0.2">
      <c r="B27" s="13" t="s">
        <v>66</v>
      </c>
    </row>
    <row r="28" spans="2:2" x14ac:dyDescent="0.2">
      <c r="B28" s="13" t="s">
        <v>67</v>
      </c>
    </row>
    <row r="29" spans="2:2" x14ac:dyDescent="0.2">
      <c r="B29" s="13" t="s">
        <v>68</v>
      </c>
    </row>
    <row r="31" spans="2:2" x14ac:dyDescent="0.2">
      <c r="B31" s="13" t="s">
        <v>23</v>
      </c>
    </row>
    <row r="33" spans="5:5" x14ac:dyDescent="0.2">
      <c r="E33" s="15" t="s">
        <v>35</v>
      </c>
    </row>
  </sheetData>
  <sheetProtection algorithmName="SHA-512" hashValue="alZJetKJTE1TPDTRmDtr5bUQ2aGOHUswaqvL2lJ3zl5wh0XvmINQ0skC5eSQNvevS+snr7q1oBWOaAlbDFS/lg==" saltValue="QcDXazC+41iXHkoMCJBXvw==" spinCount="100000" sheet="1" objects="1" scenarios="1"/>
  <mergeCells count="1">
    <mergeCell ref="D1:H1"/>
  </mergeCells>
  <phoneticPr fontId="2" type="noConversion"/>
  <pageMargins left="0.75" right="0.2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2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8" width="9.7109375" customWidth="1"/>
    <col min="24" max="26" width="9.140625" hidden="1" customWidth="1"/>
    <col min="27" max="43" width="8.85546875" hidden="1" customWidth="1"/>
    <col min="44" max="44" width="9.140625" hidden="1" customWidth="1"/>
  </cols>
  <sheetData>
    <row r="1" spans="1:43" x14ac:dyDescent="0.2">
      <c r="A1" s="2" t="s">
        <v>69</v>
      </c>
      <c r="B1" s="2"/>
      <c r="C1" s="2"/>
      <c r="G1" s="2"/>
      <c r="J1" s="22"/>
      <c r="R1" s="2"/>
    </row>
    <row r="2" spans="1:43" x14ac:dyDescent="0.2">
      <c r="C2" s="2"/>
      <c r="D2" s="2"/>
      <c r="Y2" s="25"/>
      <c r="Z2" s="25"/>
      <c r="AA2" s="4"/>
      <c r="AB2" s="4"/>
    </row>
    <row r="3" spans="1:43" x14ac:dyDescent="0.2">
      <c r="B3" s="22" t="s">
        <v>59</v>
      </c>
      <c r="C3" s="22"/>
      <c r="D3" s="22"/>
      <c r="E3" s="5"/>
      <c r="F3" s="24" t="s">
        <v>9</v>
      </c>
      <c r="Q3" s="3"/>
      <c r="Y3" s="4"/>
      <c r="Z3" s="4"/>
    </row>
    <row r="4" spans="1:43" x14ac:dyDescent="0.2">
      <c r="B4" s="5" t="s">
        <v>40</v>
      </c>
      <c r="C4" s="20" t="str">
        <f>F3</f>
        <v>Durum</v>
      </c>
      <c r="D4" s="5" t="s">
        <v>39</v>
      </c>
      <c r="E4" s="5"/>
      <c r="F4" s="9">
        <v>6.2</v>
      </c>
      <c r="G4" s="33" t="str">
        <f>IF(Y8=1,"","&lt;= enter cash price if no futures market")</f>
        <v>&lt;= enter cash price if no futures market</v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K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Canola</v>
      </c>
      <c r="AH4" t="str">
        <f t="shared" si="0"/>
        <v>Flax</v>
      </c>
      <c r="AI4" t="str">
        <f t="shared" si="0"/>
        <v>Field Pea</v>
      </c>
      <c r="AJ4" t="str">
        <f t="shared" si="0"/>
        <v>Lentils</v>
      </c>
      <c r="AK4" t="str">
        <f t="shared" si="0"/>
        <v>Mustard</v>
      </c>
      <c r="AL4" t="str">
        <f t="shared" ref="AL4:AQ4" si="1">M8</f>
        <v>Safflower</v>
      </c>
      <c r="AM4" t="str">
        <f t="shared" si="1"/>
        <v>Oats</v>
      </c>
      <c r="AN4" t="str">
        <f t="shared" si="1"/>
        <v>Buckwht</v>
      </c>
      <c r="AO4" t="str">
        <f t="shared" si="1"/>
        <v>Chickpea</v>
      </c>
      <c r="AP4" t="str">
        <f t="shared" si="1"/>
        <v>W.Wht</v>
      </c>
      <c r="AQ4" t="str">
        <f t="shared" si="1"/>
        <v>Rye</v>
      </c>
    </row>
    <row r="5" spans="1:43" x14ac:dyDescent="0.2">
      <c r="B5" s="5" t="s">
        <v>44</v>
      </c>
      <c r="C5" s="5"/>
      <c r="D5" s="5"/>
      <c r="E5" s="5"/>
      <c r="F5" s="9">
        <v>0</v>
      </c>
      <c r="G5" s="33" t="str">
        <f>IF(F5&gt;0,"Basis is usually Negative",IF(Y8=1,"","&lt;= enter 0 basis if no futures market"))</f>
        <v>&lt;= enter 0 basis if no futures market</v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1</v>
      </c>
      <c r="AN5" s="23">
        <v>0</v>
      </c>
      <c r="AO5" s="23">
        <v>0</v>
      </c>
      <c r="AP5" s="23">
        <v>1</v>
      </c>
      <c r="AQ5" s="23">
        <v>0</v>
      </c>
    </row>
    <row r="6" spans="1:43" x14ac:dyDescent="0.2">
      <c r="B6" s="5" t="s">
        <v>41</v>
      </c>
      <c r="C6" s="20" t="str">
        <f>F3</f>
        <v>Durum</v>
      </c>
      <c r="D6" s="5" t="s">
        <v>42</v>
      </c>
      <c r="E6" s="5"/>
      <c r="F6" s="21">
        <f>F4+F5</f>
        <v>6.2</v>
      </c>
      <c r="G6" s="4"/>
      <c r="Y6" s="4" t="s">
        <v>60</v>
      </c>
      <c r="Z6" s="4"/>
      <c r="AA6">
        <f>IF($F$3=B8,1,0)</f>
        <v>0</v>
      </c>
      <c r="AB6">
        <f t="shared" ref="AB6:AH6" si="2">IF($F$3=C8,1,0)</f>
        <v>1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  <c r="AH6">
        <f t="shared" si="2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Q6" si="3">IF($F$3=M8,1,0)</f>
        <v>0</v>
      </c>
      <c r="AM6">
        <f t="shared" si="3"/>
        <v>0</v>
      </c>
      <c r="AN6">
        <f t="shared" si="3"/>
        <v>0</v>
      </c>
      <c r="AO6">
        <f t="shared" si="3"/>
        <v>0</v>
      </c>
      <c r="AP6">
        <f t="shared" si="3"/>
        <v>0</v>
      </c>
      <c r="AQ6">
        <f t="shared" si="3"/>
        <v>0</v>
      </c>
    </row>
    <row r="7" spans="1:43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0</v>
      </c>
      <c r="AB7">
        <f t="shared" ref="AB7:AK7" si="4">IF(AB5+AB6=2,1,0)</f>
        <v>0</v>
      </c>
      <c r="AC7">
        <f t="shared" si="4"/>
        <v>0</v>
      </c>
      <c r="AD7">
        <f t="shared" si="4"/>
        <v>0</v>
      </c>
      <c r="AE7">
        <f t="shared" si="4"/>
        <v>0</v>
      </c>
      <c r="AF7">
        <f t="shared" si="4"/>
        <v>0</v>
      </c>
      <c r="AG7">
        <f t="shared" si="4"/>
        <v>0</v>
      </c>
      <c r="AH7">
        <f t="shared" si="4"/>
        <v>0</v>
      </c>
      <c r="AI7">
        <f t="shared" si="4"/>
        <v>0</v>
      </c>
      <c r="AJ7">
        <f t="shared" si="4"/>
        <v>0</v>
      </c>
      <c r="AK7">
        <f t="shared" si="4"/>
        <v>0</v>
      </c>
      <c r="AL7">
        <f t="shared" ref="AL7:AQ7" si="5">IF(AL5+AL6=2,1,0)</f>
        <v>0</v>
      </c>
      <c r="AM7">
        <f t="shared" si="5"/>
        <v>0</v>
      </c>
      <c r="AN7">
        <f t="shared" si="5"/>
        <v>0</v>
      </c>
      <c r="AO7">
        <f t="shared" si="5"/>
        <v>0</v>
      </c>
      <c r="AP7">
        <f t="shared" si="5"/>
        <v>0</v>
      </c>
      <c r="AQ7">
        <f t="shared" si="5"/>
        <v>0</v>
      </c>
    </row>
    <row r="8" spans="1:43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7</v>
      </c>
      <c r="I8" s="17" t="s">
        <v>8</v>
      </c>
      <c r="J8" s="17" t="s">
        <v>10</v>
      </c>
      <c r="K8" s="17" t="s">
        <v>17</v>
      </c>
      <c r="L8" s="17" t="s">
        <v>72</v>
      </c>
      <c r="M8" s="17" t="s">
        <v>79</v>
      </c>
      <c r="N8" s="17" t="s">
        <v>12</v>
      </c>
      <c r="O8" s="17" t="s">
        <v>80</v>
      </c>
      <c r="P8" s="17" t="s">
        <v>82</v>
      </c>
      <c r="Q8" s="17" t="s">
        <v>62</v>
      </c>
      <c r="R8" s="17" t="s">
        <v>83</v>
      </c>
      <c r="Y8" s="26">
        <f>SUM(AA7:AQ7)</f>
        <v>0</v>
      </c>
      <c r="Z8" s="25" t="s">
        <v>86</v>
      </c>
    </row>
    <row r="9" spans="1:43" x14ac:dyDescent="0.2">
      <c r="A9" s="5" t="s">
        <v>0</v>
      </c>
      <c r="B9" s="8">
        <v>38</v>
      </c>
      <c r="C9" s="8">
        <v>34</v>
      </c>
      <c r="D9" s="8">
        <v>59</v>
      </c>
      <c r="E9" s="8">
        <v>95</v>
      </c>
      <c r="F9" s="8">
        <v>28</v>
      </c>
      <c r="G9" s="8">
        <v>1470</v>
      </c>
      <c r="H9" s="8">
        <v>1690</v>
      </c>
      <c r="I9" s="8">
        <v>21</v>
      </c>
      <c r="J9" s="8">
        <v>34</v>
      </c>
      <c r="K9" s="8">
        <v>1300</v>
      </c>
      <c r="L9" s="8">
        <v>850</v>
      </c>
      <c r="M9" s="8">
        <v>1050</v>
      </c>
      <c r="N9" s="8">
        <v>65</v>
      </c>
      <c r="O9" s="8">
        <v>850</v>
      </c>
      <c r="P9" s="8">
        <v>1400</v>
      </c>
      <c r="Q9" s="8">
        <v>43</v>
      </c>
      <c r="R9" s="8">
        <v>40</v>
      </c>
    </row>
    <row r="10" spans="1:43" x14ac:dyDescent="0.2">
      <c r="A10" s="19" t="s">
        <v>43</v>
      </c>
      <c r="B10" s="6">
        <f>IF($F$3=B8,$F$6,B11/B9)</f>
        <v>5.4920453947368424</v>
      </c>
      <c r="C10" s="6">
        <f t="shared" ref="C10:R10" si="6">IF($F$3=C8,$F$6,C11/C9)</f>
        <v>6.2</v>
      </c>
      <c r="D10" s="6">
        <f t="shared" si="6"/>
        <v>3.4475617796610174</v>
      </c>
      <c r="E10" s="6">
        <f t="shared" si="6"/>
        <v>3.0610447894736845</v>
      </c>
      <c r="F10" s="6">
        <f t="shared" si="6"/>
        <v>7.7746914285714297</v>
      </c>
      <c r="G10" s="6">
        <f t="shared" si="6"/>
        <v>0.16882957482993202</v>
      </c>
      <c r="H10" s="6">
        <f t="shared" si="6"/>
        <v>0.15995267455621306</v>
      </c>
      <c r="I10" s="6">
        <f t="shared" si="6"/>
        <v>8.4480819047619065</v>
      </c>
      <c r="J10" s="6">
        <f t="shared" si="6"/>
        <v>6.2986289705882363</v>
      </c>
      <c r="K10" s="6">
        <f t="shared" si="6"/>
        <v>0.17595865384615386</v>
      </c>
      <c r="L10" s="6">
        <f t="shared" si="6"/>
        <v>0.21968413529411771</v>
      </c>
      <c r="M10" s="6">
        <f t="shared" si="6"/>
        <v>0.18771363809523814</v>
      </c>
      <c r="N10" s="6">
        <f t="shared" si="6"/>
        <v>2.7978521538461547</v>
      </c>
      <c r="O10" s="6">
        <f t="shared" si="6"/>
        <v>0.19043928823529416</v>
      </c>
      <c r="P10" s="6">
        <f t="shared" si="6"/>
        <v>0.2293664535714286</v>
      </c>
      <c r="Q10" s="6">
        <f t="shared" si="6"/>
        <v>4.9163963953488379</v>
      </c>
      <c r="R10" s="6">
        <f t="shared" si="6"/>
        <v>4.4039652500000006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0</v>
      </c>
      <c r="AI10" s="28">
        <v>0</v>
      </c>
      <c r="AJ10" s="28">
        <v>1</v>
      </c>
      <c r="AK10" s="28">
        <v>1</v>
      </c>
      <c r="AL10" s="28">
        <v>1</v>
      </c>
      <c r="AM10" s="28">
        <v>0</v>
      </c>
      <c r="AN10" s="28">
        <v>1</v>
      </c>
      <c r="AO10" s="28">
        <v>1</v>
      </c>
      <c r="AP10" s="28">
        <v>0</v>
      </c>
      <c r="AQ10" s="28">
        <v>0</v>
      </c>
    </row>
    <row r="11" spans="1:43" x14ac:dyDescent="0.2">
      <c r="A11" s="5" t="s">
        <v>1</v>
      </c>
      <c r="B11" s="34">
        <f t="shared" ref="B11:R11" si="7">IF($F$3=B8,B9*B10,$AA$17+B25)</f>
        <v>208.69772500000002</v>
      </c>
      <c r="C11" s="34">
        <f t="shared" si="7"/>
        <v>210.8</v>
      </c>
      <c r="D11" s="34">
        <f t="shared" si="7"/>
        <v>203.40614500000004</v>
      </c>
      <c r="E11" s="34">
        <f t="shared" si="7"/>
        <v>290.79925500000002</v>
      </c>
      <c r="F11" s="34">
        <f t="shared" si="7"/>
        <v>217.69136000000003</v>
      </c>
      <c r="G11" s="34">
        <f t="shared" si="7"/>
        <v>248.17947500000005</v>
      </c>
      <c r="H11" s="34">
        <f t="shared" si="7"/>
        <v>270.32002000000006</v>
      </c>
      <c r="I11" s="34">
        <f t="shared" si="7"/>
        <v>177.40972000000005</v>
      </c>
      <c r="J11" s="34">
        <f t="shared" si="7"/>
        <v>214.15338500000004</v>
      </c>
      <c r="K11" s="34">
        <f t="shared" si="7"/>
        <v>228.74625000000003</v>
      </c>
      <c r="L11" s="34">
        <f t="shared" si="7"/>
        <v>186.73151500000006</v>
      </c>
      <c r="M11" s="34">
        <f t="shared" si="7"/>
        <v>197.09932000000003</v>
      </c>
      <c r="N11" s="34">
        <f t="shared" si="7"/>
        <v>181.86039000000005</v>
      </c>
      <c r="O11" s="34">
        <f t="shared" si="7"/>
        <v>161.87339500000004</v>
      </c>
      <c r="P11" s="34">
        <f t="shared" si="7"/>
        <v>321.11303500000002</v>
      </c>
      <c r="Q11" s="34">
        <f t="shared" si="7"/>
        <v>211.40504500000003</v>
      </c>
      <c r="R11" s="34">
        <f t="shared" si="7"/>
        <v>176.15861000000001</v>
      </c>
      <c r="Y11" s="27" t="s">
        <v>88</v>
      </c>
      <c r="AA11">
        <f t="shared" ref="AA11:AQ11" si="8">IF(AA6+AA10=2,1,0)</f>
        <v>0</v>
      </c>
      <c r="AB11">
        <f t="shared" si="8"/>
        <v>0</v>
      </c>
      <c r="AC11">
        <f t="shared" si="8"/>
        <v>0</v>
      </c>
      <c r="AD11">
        <f t="shared" si="8"/>
        <v>0</v>
      </c>
      <c r="AE11">
        <f t="shared" si="8"/>
        <v>0</v>
      </c>
      <c r="AF11">
        <f t="shared" si="8"/>
        <v>0</v>
      </c>
      <c r="AG11">
        <f t="shared" si="8"/>
        <v>0</v>
      </c>
      <c r="AH11">
        <f t="shared" si="8"/>
        <v>0</v>
      </c>
      <c r="AI11">
        <f t="shared" si="8"/>
        <v>0</v>
      </c>
      <c r="AJ11">
        <f t="shared" si="8"/>
        <v>0</v>
      </c>
      <c r="AK11">
        <f t="shared" si="8"/>
        <v>0</v>
      </c>
      <c r="AL11">
        <f t="shared" si="8"/>
        <v>0</v>
      </c>
      <c r="AM11">
        <f t="shared" si="8"/>
        <v>0</v>
      </c>
      <c r="AN11">
        <f t="shared" si="8"/>
        <v>0</v>
      </c>
      <c r="AO11">
        <f t="shared" si="8"/>
        <v>0</v>
      </c>
      <c r="AP11">
        <f t="shared" si="8"/>
        <v>0</v>
      </c>
      <c r="AQ11">
        <f t="shared" si="8"/>
        <v>0</v>
      </c>
    </row>
    <row r="12" spans="1:43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Y12" s="26">
        <f>SUM(AA11:AQ11)</f>
        <v>0</v>
      </c>
      <c r="Z12" s="25" t="s">
        <v>87</v>
      </c>
    </row>
    <row r="13" spans="1:43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Y13" s="4"/>
      <c r="Z13" s="4"/>
    </row>
    <row r="14" spans="1:43" x14ac:dyDescent="0.2">
      <c r="A14" s="5" t="s">
        <v>45</v>
      </c>
      <c r="B14" s="9">
        <v>15</v>
      </c>
      <c r="C14" s="9">
        <v>22.75</v>
      </c>
      <c r="D14" s="9">
        <v>10.8</v>
      </c>
      <c r="E14" s="9">
        <v>60.95</v>
      </c>
      <c r="F14" s="9">
        <v>65.75</v>
      </c>
      <c r="G14" s="9">
        <v>35.25</v>
      </c>
      <c r="H14" s="9">
        <v>57</v>
      </c>
      <c r="I14" s="9">
        <v>12.8</v>
      </c>
      <c r="J14" s="9">
        <v>42</v>
      </c>
      <c r="K14" s="9">
        <v>31.5</v>
      </c>
      <c r="L14" s="9">
        <v>20</v>
      </c>
      <c r="M14" s="9">
        <v>10.8</v>
      </c>
      <c r="N14" s="9">
        <v>13</v>
      </c>
      <c r="O14" s="9">
        <v>22.5</v>
      </c>
      <c r="P14" s="9">
        <v>96</v>
      </c>
      <c r="Q14" s="9">
        <v>7.75</v>
      </c>
      <c r="R14" s="9">
        <v>9.3000000000000007</v>
      </c>
      <c r="AA14" t="s">
        <v>16</v>
      </c>
    </row>
    <row r="15" spans="1:43" x14ac:dyDescent="0.2">
      <c r="A15" s="5" t="s">
        <v>46</v>
      </c>
      <c r="B15" s="10">
        <v>25.2</v>
      </c>
      <c r="C15" s="10">
        <v>25.2</v>
      </c>
      <c r="D15" s="10">
        <v>23.7</v>
      </c>
      <c r="E15" s="10">
        <v>20</v>
      </c>
      <c r="F15" s="10">
        <v>20</v>
      </c>
      <c r="G15" s="10">
        <v>33.200000000000003</v>
      </c>
      <c r="H15" s="10">
        <v>22.5</v>
      </c>
      <c r="I15" s="10">
        <v>28.5</v>
      </c>
      <c r="J15" s="10">
        <v>35</v>
      </c>
      <c r="K15" s="10">
        <v>34.6</v>
      </c>
      <c r="L15" s="10">
        <v>19.7</v>
      </c>
      <c r="M15" s="10">
        <v>21.6</v>
      </c>
      <c r="N15" s="10">
        <v>10.25</v>
      </c>
      <c r="O15" s="10">
        <v>17.100000000000001</v>
      </c>
      <c r="P15" s="10">
        <v>35.4</v>
      </c>
      <c r="Q15" s="10">
        <v>22.4</v>
      </c>
      <c r="R15" s="10">
        <v>6.5</v>
      </c>
      <c r="AA15">
        <f t="shared" ref="AA15:AQ15" si="9">IF($F$3=B8,B27,0)</f>
        <v>0</v>
      </c>
      <c r="AB15">
        <f t="shared" si="9"/>
        <v>71.126900000000035</v>
      </c>
      <c r="AC15">
        <f t="shared" si="9"/>
        <v>0</v>
      </c>
      <c r="AD15">
        <f t="shared" si="9"/>
        <v>0</v>
      </c>
      <c r="AE15">
        <f t="shared" si="9"/>
        <v>0</v>
      </c>
      <c r="AF15">
        <f t="shared" si="9"/>
        <v>0</v>
      </c>
      <c r="AG15">
        <f t="shared" si="9"/>
        <v>0</v>
      </c>
      <c r="AH15">
        <f t="shared" si="9"/>
        <v>0</v>
      </c>
      <c r="AI15">
        <f t="shared" si="9"/>
        <v>0</v>
      </c>
      <c r="AJ15">
        <f t="shared" si="9"/>
        <v>0</v>
      </c>
      <c r="AK15">
        <f t="shared" si="9"/>
        <v>0</v>
      </c>
      <c r="AL15">
        <f t="shared" si="9"/>
        <v>0</v>
      </c>
      <c r="AM15">
        <f t="shared" si="9"/>
        <v>0</v>
      </c>
      <c r="AN15">
        <f t="shared" si="9"/>
        <v>0</v>
      </c>
      <c r="AO15">
        <f t="shared" si="9"/>
        <v>0</v>
      </c>
      <c r="AP15">
        <f t="shared" si="9"/>
        <v>0</v>
      </c>
      <c r="AQ15">
        <f t="shared" si="9"/>
        <v>0</v>
      </c>
    </row>
    <row r="16" spans="1:43" x14ac:dyDescent="0.2">
      <c r="A16" s="5" t="s">
        <v>47</v>
      </c>
      <c r="B16" s="10">
        <v>5</v>
      </c>
      <c r="C16" s="10">
        <v>5</v>
      </c>
      <c r="D16" s="10">
        <v>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1.5</v>
      </c>
      <c r="K16" s="10">
        <v>16</v>
      </c>
      <c r="L16" s="10">
        <v>0</v>
      </c>
      <c r="M16" s="10">
        <v>18</v>
      </c>
      <c r="N16" s="10">
        <v>0</v>
      </c>
      <c r="O16" s="10">
        <v>0</v>
      </c>
      <c r="P16" s="10">
        <v>36</v>
      </c>
      <c r="Q16" s="10">
        <v>9</v>
      </c>
      <c r="R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AA17">
        <f>SUM(AA15:AQ15)</f>
        <v>71.126900000000035</v>
      </c>
    </row>
    <row r="18" spans="1:31" x14ac:dyDescent="0.2">
      <c r="A18" s="5" t="s">
        <v>49</v>
      </c>
      <c r="B18" s="10">
        <v>44.11</v>
      </c>
      <c r="C18" s="10">
        <v>37.909999999999997</v>
      </c>
      <c r="D18" s="10">
        <v>42.65</v>
      </c>
      <c r="E18" s="10">
        <v>61.57</v>
      </c>
      <c r="F18" s="10">
        <v>10.34</v>
      </c>
      <c r="G18" s="10">
        <v>31.33</v>
      </c>
      <c r="H18" s="10">
        <v>65.069999999999993</v>
      </c>
      <c r="I18" s="10">
        <v>23.5</v>
      </c>
      <c r="J18" s="10">
        <v>11.14</v>
      </c>
      <c r="K18" s="10">
        <v>7.1</v>
      </c>
      <c r="L18" s="10">
        <v>21.85</v>
      </c>
      <c r="M18" s="10">
        <v>19.63</v>
      </c>
      <c r="N18" s="10">
        <v>39.299999999999997</v>
      </c>
      <c r="O18" s="10">
        <v>11.51</v>
      </c>
      <c r="P18" s="10">
        <v>10.7</v>
      </c>
      <c r="Q18" s="10">
        <v>51.87</v>
      </c>
      <c r="R18" s="10">
        <v>47.22</v>
      </c>
    </row>
    <row r="19" spans="1:31" x14ac:dyDescent="0.2">
      <c r="A19" s="5" t="s">
        <v>50</v>
      </c>
      <c r="B19" s="10">
        <v>11.5</v>
      </c>
      <c r="C19" s="10">
        <v>12.3</v>
      </c>
      <c r="D19" s="10">
        <v>11.9</v>
      </c>
      <c r="E19" s="10">
        <v>13.4</v>
      </c>
      <c r="F19" s="10">
        <v>15.6</v>
      </c>
      <c r="G19" s="10">
        <v>20.2</v>
      </c>
      <c r="H19" s="10">
        <v>14.3</v>
      </c>
      <c r="I19" s="10">
        <v>8.9</v>
      </c>
      <c r="J19" s="10">
        <v>11.2</v>
      </c>
      <c r="K19" s="10">
        <v>21.6</v>
      </c>
      <c r="L19" s="10">
        <v>15.8</v>
      </c>
      <c r="M19" s="10">
        <v>19.5</v>
      </c>
      <c r="N19" s="10">
        <v>7.2</v>
      </c>
      <c r="O19" s="10">
        <v>9.1</v>
      </c>
      <c r="P19" s="10">
        <v>22.5</v>
      </c>
      <c r="Q19" s="10">
        <v>12.2</v>
      </c>
      <c r="R19" s="10">
        <v>7.1</v>
      </c>
      <c r="AA19" s="29" t="s">
        <v>89</v>
      </c>
      <c r="AE19" s="30">
        <v>5.0999999999999997E-2</v>
      </c>
    </row>
    <row r="20" spans="1:31" x14ac:dyDescent="0.2">
      <c r="A20" s="5" t="s">
        <v>51</v>
      </c>
      <c r="B20" s="10">
        <v>10.1</v>
      </c>
      <c r="C20" s="10">
        <v>9.91</v>
      </c>
      <c r="D20" s="10">
        <v>11.12</v>
      </c>
      <c r="E20" s="10">
        <v>14.26</v>
      </c>
      <c r="F20" s="10">
        <v>10.130000000000001</v>
      </c>
      <c r="G20" s="10">
        <v>10.88</v>
      </c>
      <c r="H20" s="10">
        <v>10.88</v>
      </c>
      <c r="I20" s="10">
        <v>10.69</v>
      </c>
      <c r="J20" s="10">
        <v>11.3</v>
      </c>
      <c r="K20" s="10">
        <v>12.56</v>
      </c>
      <c r="L20" s="10">
        <v>10.56</v>
      </c>
      <c r="M20" s="10">
        <v>9.52</v>
      </c>
      <c r="N20" s="10">
        <v>12.72</v>
      </c>
      <c r="O20" s="10">
        <v>10.18</v>
      </c>
      <c r="P20" s="10">
        <v>12.98</v>
      </c>
      <c r="Q20" s="10">
        <v>10.17</v>
      </c>
      <c r="R20" s="10">
        <v>9.83</v>
      </c>
    </row>
    <row r="21" spans="1:31" x14ac:dyDescent="0.2">
      <c r="A21" s="5" t="s">
        <v>52</v>
      </c>
      <c r="B21" s="10">
        <v>15.74</v>
      </c>
      <c r="C21" s="10">
        <v>15.63</v>
      </c>
      <c r="D21" s="10">
        <v>16.32</v>
      </c>
      <c r="E21" s="10">
        <v>19.43</v>
      </c>
      <c r="F21" s="10">
        <v>16.100000000000001</v>
      </c>
      <c r="G21" s="10">
        <v>16.88</v>
      </c>
      <c r="H21" s="10">
        <v>16.989999999999998</v>
      </c>
      <c r="I21" s="10">
        <v>17.75</v>
      </c>
      <c r="J21" s="10">
        <v>18.079999999999998</v>
      </c>
      <c r="K21" s="10">
        <v>20.84</v>
      </c>
      <c r="L21" s="10">
        <v>17.32</v>
      </c>
      <c r="M21" s="10">
        <v>16.29</v>
      </c>
      <c r="N21" s="10">
        <v>18.010000000000002</v>
      </c>
      <c r="O21" s="10">
        <v>16.600000000000001</v>
      </c>
      <c r="P21" s="10">
        <v>21.69</v>
      </c>
      <c r="Q21" s="10">
        <v>15.9</v>
      </c>
      <c r="R21" s="10">
        <v>14.97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17.100000000000001</v>
      </c>
      <c r="F22" s="10">
        <v>0</v>
      </c>
      <c r="G22" s="10">
        <v>4.41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31" x14ac:dyDescent="0.2">
      <c r="A23" s="5" t="s">
        <v>53</v>
      </c>
      <c r="B23" s="10">
        <v>7.5</v>
      </c>
      <c r="C23" s="10">
        <v>7.5</v>
      </c>
      <c r="D23" s="10">
        <v>7.5</v>
      </c>
      <c r="E23" s="10">
        <v>7.5</v>
      </c>
      <c r="F23" s="10">
        <v>5</v>
      </c>
      <c r="G23" s="10">
        <v>15.5</v>
      </c>
      <c r="H23" s="10">
        <v>7.5</v>
      </c>
      <c r="I23" s="10">
        <v>1.5</v>
      </c>
      <c r="J23" s="10">
        <v>9.25</v>
      </c>
      <c r="K23" s="10">
        <v>9.5</v>
      </c>
      <c r="L23" s="10">
        <v>7.5</v>
      </c>
      <c r="M23" s="10">
        <v>7.5</v>
      </c>
      <c r="N23" s="10">
        <v>7.5</v>
      </c>
      <c r="O23" s="10">
        <v>1.5</v>
      </c>
      <c r="P23" s="10">
        <v>8.5</v>
      </c>
      <c r="Q23" s="10">
        <v>7.5</v>
      </c>
      <c r="R23" s="10">
        <v>7.5</v>
      </c>
    </row>
    <row r="24" spans="1:31" x14ac:dyDescent="0.2">
      <c r="A24" s="5" t="s">
        <v>54</v>
      </c>
      <c r="B24" s="18">
        <f>SUM(B14:B23)*$AE$19*6/12</f>
        <v>3.4208249999999993</v>
      </c>
      <c r="C24" s="18">
        <f t="shared" ref="C24:R24" si="10">SUM(C14:C23)*$AE$19*6/12</f>
        <v>3.4731000000000001</v>
      </c>
      <c r="D24" s="18">
        <f t="shared" si="10"/>
        <v>3.2892449999999998</v>
      </c>
      <c r="E24" s="18">
        <f t="shared" si="10"/>
        <v>5.4623549999999996</v>
      </c>
      <c r="F24" s="18">
        <f t="shared" si="10"/>
        <v>3.64446</v>
      </c>
      <c r="G24" s="18">
        <f t="shared" si="10"/>
        <v>4.4025749999999997</v>
      </c>
      <c r="H24" s="18">
        <f t="shared" si="10"/>
        <v>4.9531200000000002</v>
      </c>
      <c r="I24" s="18">
        <f t="shared" si="10"/>
        <v>2.6428199999999999</v>
      </c>
      <c r="J24" s="18">
        <f t="shared" si="10"/>
        <v>3.5564849999999999</v>
      </c>
      <c r="K24" s="18">
        <f t="shared" si="10"/>
        <v>3.9193499999999997</v>
      </c>
      <c r="L24" s="18">
        <f t="shared" si="10"/>
        <v>2.8746150000000004</v>
      </c>
      <c r="M24" s="18">
        <f t="shared" si="10"/>
        <v>3.1324199999999998</v>
      </c>
      <c r="N24" s="18">
        <f t="shared" si="10"/>
        <v>2.7534899999999998</v>
      </c>
      <c r="O24" s="18">
        <f t="shared" si="10"/>
        <v>2.2564950000000001</v>
      </c>
      <c r="P24" s="18">
        <f t="shared" si="10"/>
        <v>6.2161349999999986</v>
      </c>
      <c r="Q24" s="18">
        <f t="shared" si="10"/>
        <v>3.4881449999999994</v>
      </c>
      <c r="R24" s="18">
        <f t="shared" si="10"/>
        <v>2.6117099999999995</v>
      </c>
    </row>
    <row r="25" spans="1:31" x14ac:dyDescent="0.2">
      <c r="A25" s="5" t="s">
        <v>55</v>
      </c>
      <c r="B25" s="35">
        <f t="shared" ref="B25:L25" si="11">SUM(B14:B24)</f>
        <v>137.57082499999999</v>
      </c>
      <c r="C25" s="35">
        <f t="shared" si="11"/>
        <v>139.67309999999998</v>
      </c>
      <c r="D25" s="35">
        <f t="shared" si="11"/>
        <v>132.279245</v>
      </c>
      <c r="E25" s="35">
        <f t="shared" si="11"/>
        <v>219.67235500000001</v>
      </c>
      <c r="F25" s="35">
        <f t="shared" si="11"/>
        <v>146.56446</v>
      </c>
      <c r="G25" s="35">
        <f t="shared" si="11"/>
        <v>177.05257500000002</v>
      </c>
      <c r="H25" s="35">
        <f t="shared" si="11"/>
        <v>199.19312000000002</v>
      </c>
      <c r="I25" s="35">
        <f t="shared" si="11"/>
        <v>106.28282</v>
      </c>
      <c r="J25" s="35">
        <f t="shared" si="11"/>
        <v>143.02648500000001</v>
      </c>
      <c r="K25" s="35">
        <f t="shared" si="11"/>
        <v>157.61935</v>
      </c>
      <c r="L25" s="35">
        <f t="shared" si="11"/>
        <v>115.60461500000002</v>
      </c>
      <c r="M25" s="35">
        <f t="shared" ref="M25:R25" si="12">SUM(M14:M24)</f>
        <v>125.97242</v>
      </c>
      <c r="N25" s="35">
        <f t="shared" si="12"/>
        <v>110.73349</v>
      </c>
      <c r="O25" s="35">
        <f t="shared" si="12"/>
        <v>90.74649500000001</v>
      </c>
      <c r="P25" s="35">
        <f t="shared" si="12"/>
        <v>249.98613499999999</v>
      </c>
      <c r="Q25" s="35">
        <f t="shared" si="12"/>
        <v>140.27814499999999</v>
      </c>
      <c r="R25" s="35">
        <f t="shared" si="12"/>
        <v>105.03170999999999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31" x14ac:dyDescent="0.2">
      <c r="A27" s="5" t="s">
        <v>56</v>
      </c>
      <c r="B27" s="34">
        <f t="shared" ref="B27:L27" si="13">B11-B25</f>
        <v>71.126900000000035</v>
      </c>
      <c r="C27" s="34">
        <f t="shared" si="13"/>
        <v>71.126900000000035</v>
      </c>
      <c r="D27" s="34">
        <f t="shared" si="13"/>
        <v>71.126900000000035</v>
      </c>
      <c r="E27" s="34">
        <f t="shared" si="13"/>
        <v>71.126900000000006</v>
      </c>
      <c r="F27" s="34">
        <f t="shared" si="13"/>
        <v>71.126900000000035</v>
      </c>
      <c r="G27" s="34">
        <f t="shared" si="13"/>
        <v>71.126900000000035</v>
      </c>
      <c r="H27" s="34">
        <f t="shared" si="13"/>
        <v>71.126900000000035</v>
      </c>
      <c r="I27" s="34">
        <f t="shared" si="13"/>
        <v>71.126900000000049</v>
      </c>
      <c r="J27" s="34">
        <f t="shared" si="13"/>
        <v>71.126900000000035</v>
      </c>
      <c r="K27" s="34">
        <f t="shared" si="13"/>
        <v>71.126900000000035</v>
      </c>
      <c r="L27" s="34">
        <f t="shared" si="13"/>
        <v>71.126900000000035</v>
      </c>
      <c r="M27" s="34">
        <f t="shared" ref="M27:R27" si="14">M11-M25</f>
        <v>71.126900000000035</v>
      </c>
      <c r="N27" s="34">
        <f t="shared" si="14"/>
        <v>71.126900000000049</v>
      </c>
      <c r="O27" s="34">
        <f t="shared" si="14"/>
        <v>71.126900000000035</v>
      </c>
      <c r="P27" s="34">
        <f t="shared" si="14"/>
        <v>71.126900000000035</v>
      </c>
      <c r="Q27" s="34">
        <f t="shared" si="14"/>
        <v>71.126900000000035</v>
      </c>
      <c r="R27" s="34">
        <f t="shared" si="14"/>
        <v>71.12690000000002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  <row r="32" spans="1:31" x14ac:dyDescent="0.2">
      <c r="A32" t="s">
        <v>18</v>
      </c>
    </row>
  </sheetData>
  <sheetProtection sheet="1" objects="1" scenarios="1"/>
  <phoneticPr fontId="2" type="noConversion"/>
  <conditionalFormatting sqref="B8:M8">
    <cfRule type="cellIs" dxfId="9" priority="18" stopIfTrue="1" operator="equal">
      <formula>$F$3</formula>
    </cfRule>
  </conditionalFormatting>
  <conditionalFormatting sqref="F7:J7">
    <cfRule type="cellIs" dxfId="8" priority="19" stopIfTrue="1" operator="equal">
      <formula>1</formula>
    </cfRule>
  </conditionalFormatting>
  <conditionalFormatting sqref="M8:R8">
    <cfRule type="cellIs" dxfId="7" priority="14" stopIfTrue="1" operator="equal">
      <formula>$F$3</formula>
    </cfRule>
  </conditionalFormatting>
  <conditionalFormatting sqref="B10">
    <cfRule type="expression" dxfId="6" priority="13">
      <formula>AA10=1</formula>
    </cfRule>
    <cfRule type="expression" dxfId="5" priority="20" stopIfTrue="1">
      <formula>AA6=1</formula>
    </cfRule>
  </conditionalFormatting>
  <conditionalFormatting sqref="F4">
    <cfRule type="expression" dxfId="4" priority="10" stopIfTrue="1">
      <formula>$Y$12=1</formula>
    </cfRule>
  </conditionalFormatting>
  <conditionalFormatting sqref="F5">
    <cfRule type="expression" dxfId="3" priority="9" stopIfTrue="1">
      <formula>$Y$12=1</formula>
    </cfRule>
  </conditionalFormatting>
  <conditionalFormatting sqref="F6">
    <cfRule type="expression" dxfId="2" priority="8" stopIfTrue="1">
      <formula>$Y$12=1</formula>
    </cfRule>
  </conditionalFormatting>
  <conditionalFormatting sqref="C10:R10">
    <cfRule type="expression" dxfId="1" priority="1">
      <formula>AB10=1</formula>
    </cfRule>
    <cfRule type="expression" dxfId="0" priority="2" stopIfTrue="1">
      <formula>AB6=1</formula>
    </cfRule>
  </conditionalFormatting>
  <dataValidations count="1">
    <dataValidation type="list" allowBlank="1" showInputMessage="1" showErrorMessage="1" sqref="F3">
      <formula1>$B$8:$R$8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0" width="9.7109375" customWidth="1"/>
    <col min="23" max="26" width="9.140625" hidden="1" customWidth="1"/>
    <col min="27" max="35" width="8.85546875" hidden="1" customWidth="1"/>
    <col min="36" max="37" width="9.140625" hidden="1" customWidth="1"/>
  </cols>
  <sheetData>
    <row r="1" spans="1:35" x14ac:dyDescent="0.2">
      <c r="A1" s="2" t="s">
        <v>78</v>
      </c>
      <c r="B1" s="2"/>
      <c r="C1" s="2"/>
      <c r="G1" s="2"/>
      <c r="I1" s="22"/>
      <c r="J1" s="2"/>
    </row>
    <row r="2" spans="1:35" x14ac:dyDescent="0.2">
      <c r="C2" s="2"/>
      <c r="D2" s="2"/>
      <c r="Y2" s="25"/>
      <c r="Z2" s="25"/>
      <c r="AA2" s="4"/>
      <c r="AB2" s="4"/>
    </row>
    <row r="3" spans="1:35" x14ac:dyDescent="0.2">
      <c r="B3" s="22" t="s">
        <v>59</v>
      </c>
      <c r="C3" s="22"/>
      <c r="D3" s="22"/>
      <c r="E3" s="5"/>
      <c r="F3" s="24" t="s">
        <v>2</v>
      </c>
      <c r="Y3" s="4"/>
      <c r="Z3" s="4"/>
    </row>
    <row r="4" spans="1:35" x14ac:dyDescent="0.2">
      <c r="B4" s="5" t="s">
        <v>40</v>
      </c>
      <c r="C4" s="20" t="str">
        <f>F3</f>
        <v>Corn</v>
      </c>
      <c r="D4" s="5" t="s">
        <v>39</v>
      </c>
      <c r="E4" s="5"/>
      <c r="F4" s="9">
        <v>3.9</v>
      </c>
      <c r="G4" s="33" t="str">
        <f>IF(Y8=1,"","&lt;= enter cash price if no futures market")</f>
        <v/>
      </c>
      <c r="H4" s="15"/>
      <c r="I4" s="15"/>
      <c r="Y4" s="4"/>
      <c r="Z4" s="4"/>
      <c r="AA4" t="str">
        <f t="shared" ref="AA4:AI4" si="0">B8</f>
        <v>S. Wht</v>
      </c>
      <c r="AB4" t="str">
        <f t="shared" si="0"/>
        <v>Barley</v>
      </c>
      <c r="AC4" t="str">
        <f t="shared" si="0"/>
        <v>Corn</v>
      </c>
      <c r="AD4" t="str">
        <f t="shared" si="0"/>
        <v>Soybean</v>
      </c>
      <c r="AE4" t="str">
        <f t="shared" si="0"/>
        <v>Drybeans</v>
      </c>
      <c r="AF4" t="str">
        <f t="shared" si="0"/>
        <v>Oil Snflr</v>
      </c>
      <c r="AG4" t="str">
        <f t="shared" si="0"/>
        <v>Conf Snflr</v>
      </c>
      <c r="AH4" t="str">
        <f t="shared" si="0"/>
        <v>Oats</v>
      </c>
      <c r="AI4" t="str">
        <f t="shared" si="0"/>
        <v>W.Wht</v>
      </c>
    </row>
    <row r="5" spans="1:35" x14ac:dyDescent="0.2">
      <c r="B5" s="5" t="s">
        <v>44</v>
      </c>
      <c r="C5" s="5"/>
      <c r="D5" s="5"/>
      <c r="E5" s="5"/>
      <c r="F5" s="9">
        <v>-0.65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1</v>
      </c>
      <c r="AD5" s="23">
        <v>1</v>
      </c>
      <c r="AE5" s="23">
        <v>0</v>
      </c>
      <c r="AF5" s="23">
        <v>0</v>
      </c>
      <c r="AG5" s="23">
        <v>0</v>
      </c>
      <c r="AH5" s="23">
        <v>1</v>
      </c>
      <c r="AI5" s="23">
        <v>1</v>
      </c>
    </row>
    <row r="6" spans="1:35" x14ac:dyDescent="0.2">
      <c r="B6" s="5" t="s">
        <v>41</v>
      </c>
      <c r="C6" s="20" t="str">
        <f>F3</f>
        <v>Corn</v>
      </c>
      <c r="D6" s="5" t="s">
        <v>42</v>
      </c>
      <c r="E6" s="5"/>
      <c r="F6" s="21">
        <f>F4+F5</f>
        <v>3.25</v>
      </c>
      <c r="G6" s="4"/>
      <c r="Y6" s="4" t="s">
        <v>60</v>
      </c>
      <c r="Z6" s="4"/>
      <c r="AA6">
        <f t="shared" ref="AA6:AI6" si="1">IF($F$3=B8,1,0)</f>
        <v>0</v>
      </c>
      <c r="AB6">
        <f t="shared" si="1"/>
        <v>0</v>
      </c>
      <c r="AC6">
        <f t="shared" si="1"/>
        <v>1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</row>
    <row r="7" spans="1:35" x14ac:dyDescent="0.2">
      <c r="F7" s="4"/>
      <c r="G7" s="4"/>
      <c r="H7" s="4"/>
      <c r="I7" s="4"/>
      <c r="Y7" s="25" t="s">
        <v>84</v>
      </c>
      <c r="Z7" s="4"/>
      <c r="AA7">
        <f>IF(AA5+AA6=2,1,0)</f>
        <v>0</v>
      </c>
      <c r="AB7">
        <f t="shared" ref="AB7:AI7" si="2">IF(AB5+AB6=2,1,0)</f>
        <v>0</v>
      </c>
      <c r="AC7">
        <f t="shared" si="2"/>
        <v>1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</row>
    <row r="8" spans="1:35" x14ac:dyDescent="0.2">
      <c r="A8" s="5"/>
      <c r="B8" s="17" t="s">
        <v>11</v>
      </c>
      <c r="C8" s="17" t="s">
        <v>4</v>
      </c>
      <c r="D8" s="17" t="s">
        <v>2</v>
      </c>
      <c r="E8" s="17" t="s">
        <v>3</v>
      </c>
      <c r="F8" s="17" t="s">
        <v>5</v>
      </c>
      <c r="G8" s="17" t="s">
        <v>6</v>
      </c>
      <c r="H8" s="17" t="s">
        <v>15</v>
      </c>
      <c r="I8" s="17" t="s">
        <v>12</v>
      </c>
      <c r="J8" s="17" t="s">
        <v>62</v>
      </c>
      <c r="Y8" s="26">
        <f>SUM(AA7:AI7)</f>
        <v>1</v>
      </c>
      <c r="Z8" s="25" t="s">
        <v>86</v>
      </c>
    </row>
    <row r="9" spans="1:35" x14ac:dyDescent="0.2">
      <c r="A9" s="5" t="s">
        <v>0</v>
      </c>
      <c r="B9" s="8">
        <v>61</v>
      </c>
      <c r="C9" s="8">
        <v>79</v>
      </c>
      <c r="D9" s="8">
        <v>144</v>
      </c>
      <c r="E9" s="8">
        <v>38</v>
      </c>
      <c r="F9" s="8">
        <v>1840</v>
      </c>
      <c r="G9" s="8">
        <v>1770</v>
      </c>
      <c r="H9" s="8">
        <v>1670</v>
      </c>
      <c r="I9" s="8">
        <v>85</v>
      </c>
      <c r="J9" s="8">
        <v>58</v>
      </c>
    </row>
    <row r="10" spans="1:35" x14ac:dyDescent="0.2">
      <c r="A10" s="19" t="s">
        <v>43</v>
      </c>
      <c r="B10" s="6">
        <f>IF($F$3=B8,$F$6,B11/B9)</f>
        <v>5.5750677049180331</v>
      </c>
      <c r="C10" s="6">
        <f t="shared" ref="C10:J10" si="3">IF($F$3=C8,$F$6,C11/C9)</f>
        <v>4.0212937974683536</v>
      </c>
      <c r="D10" s="6">
        <f t="shared" si="3"/>
        <v>3.25</v>
      </c>
      <c r="E10" s="6">
        <f t="shared" si="3"/>
        <v>7.806018289473684</v>
      </c>
      <c r="F10" s="6">
        <f t="shared" si="3"/>
        <v>0.21392975</v>
      </c>
      <c r="G10" s="6">
        <f t="shared" si="3"/>
        <v>0.18590678248587569</v>
      </c>
      <c r="H10" s="6">
        <f t="shared" si="3"/>
        <v>0.21841476646706587</v>
      </c>
      <c r="I10" s="6">
        <f t="shared" si="3"/>
        <v>3.2502649411764706</v>
      </c>
      <c r="J10" s="6">
        <f t="shared" si="3"/>
        <v>5.4422710344827578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1</v>
      </c>
      <c r="AF10" s="28">
        <v>1</v>
      </c>
      <c r="AG10" s="28">
        <v>1</v>
      </c>
      <c r="AH10" s="28">
        <v>0</v>
      </c>
      <c r="AI10" s="28">
        <v>0</v>
      </c>
    </row>
    <row r="11" spans="1:35" x14ac:dyDescent="0.2">
      <c r="A11" s="5" t="s">
        <v>1</v>
      </c>
      <c r="B11" s="34">
        <f t="shared" ref="B11:J11" si="4">IF($F$3=B8,B9*B10,$AA$17+B25)</f>
        <v>340.07913000000002</v>
      </c>
      <c r="C11" s="34">
        <f t="shared" si="4"/>
        <v>317.68220999999994</v>
      </c>
      <c r="D11" s="34">
        <f t="shared" si="4"/>
        <v>468</v>
      </c>
      <c r="E11" s="34">
        <f t="shared" si="4"/>
        <v>296.62869499999999</v>
      </c>
      <c r="F11" s="34">
        <f t="shared" si="4"/>
        <v>393.63074</v>
      </c>
      <c r="G11" s="34">
        <f t="shared" si="4"/>
        <v>329.05500499999999</v>
      </c>
      <c r="H11" s="34">
        <f t="shared" si="4"/>
        <v>364.75265999999999</v>
      </c>
      <c r="I11" s="34">
        <f t="shared" si="4"/>
        <v>276.27251999999999</v>
      </c>
      <c r="J11" s="34">
        <f t="shared" si="4"/>
        <v>315.65171999999995</v>
      </c>
      <c r="Y11" s="27" t="s">
        <v>88</v>
      </c>
      <c r="AA11">
        <f t="shared" ref="AA11:AI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</row>
    <row r="12" spans="1:35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Y12" s="26">
        <f>SUM(AA11:AI11)</f>
        <v>0</v>
      </c>
      <c r="Z12" s="25" t="s">
        <v>87</v>
      </c>
    </row>
    <row r="13" spans="1:35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Y13" s="4"/>
      <c r="Z13" s="4"/>
    </row>
    <row r="14" spans="1:35" x14ac:dyDescent="0.2">
      <c r="A14" s="5" t="s">
        <v>45</v>
      </c>
      <c r="B14" s="9">
        <v>20</v>
      </c>
      <c r="C14" s="9">
        <v>16</v>
      </c>
      <c r="D14" s="9">
        <v>93.13</v>
      </c>
      <c r="E14" s="9">
        <v>65.75</v>
      </c>
      <c r="F14" s="9">
        <v>56.1</v>
      </c>
      <c r="G14" s="9">
        <v>36</v>
      </c>
      <c r="H14" s="9">
        <v>54</v>
      </c>
      <c r="I14" s="9">
        <v>13</v>
      </c>
      <c r="J14" s="9">
        <v>10.08</v>
      </c>
      <c r="AA14" t="s">
        <v>16</v>
      </c>
    </row>
    <row r="15" spans="1:35" x14ac:dyDescent="0.2">
      <c r="A15" s="5" t="s">
        <v>46</v>
      </c>
      <c r="B15" s="10">
        <v>22</v>
      </c>
      <c r="C15" s="10">
        <v>19.2</v>
      </c>
      <c r="D15" s="10">
        <v>26</v>
      </c>
      <c r="E15" s="10">
        <v>28</v>
      </c>
      <c r="F15" s="10">
        <v>45.8</v>
      </c>
      <c r="G15" s="10">
        <v>27</v>
      </c>
      <c r="H15" s="10">
        <v>29.2</v>
      </c>
      <c r="I15" s="10">
        <v>5.25</v>
      </c>
      <c r="J15" s="10">
        <v>23.9</v>
      </c>
      <c r="AA15">
        <f t="shared" ref="AA15:AI15" si="6">IF($F$3=B8,B27,0)</f>
        <v>0</v>
      </c>
      <c r="AB15">
        <f t="shared" si="6"/>
        <v>0</v>
      </c>
      <c r="AC15">
        <f t="shared" si="6"/>
        <v>147.931195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</row>
    <row r="16" spans="1:35" x14ac:dyDescent="0.2">
      <c r="A16" s="5" t="s">
        <v>47</v>
      </c>
      <c r="B16" s="10">
        <v>17</v>
      </c>
      <c r="C16" s="10">
        <v>17</v>
      </c>
      <c r="D16" s="10">
        <v>0</v>
      </c>
      <c r="E16" s="10">
        <v>0</v>
      </c>
      <c r="F16" s="10">
        <v>20</v>
      </c>
      <c r="G16" s="10">
        <v>0</v>
      </c>
      <c r="H16" s="10">
        <v>0</v>
      </c>
      <c r="I16" s="10">
        <v>0</v>
      </c>
      <c r="J16" s="10">
        <v>9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4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AA17">
        <f>SUM(AA15:AI15)</f>
        <v>147.931195</v>
      </c>
    </row>
    <row r="18" spans="1:31" x14ac:dyDescent="0.2">
      <c r="A18" s="5" t="s">
        <v>49</v>
      </c>
      <c r="B18" s="10">
        <v>73.86</v>
      </c>
      <c r="C18" s="10">
        <v>56.5</v>
      </c>
      <c r="D18" s="10">
        <v>90.38</v>
      </c>
      <c r="E18" s="10">
        <v>2.96</v>
      </c>
      <c r="F18" s="10">
        <v>40.82</v>
      </c>
      <c r="G18" s="10">
        <v>38.18</v>
      </c>
      <c r="H18" s="10">
        <v>35.33</v>
      </c>
      <c r="I18" s="10">
        <v>51.28</v>
      </c>
      <c r="J18" s="10">
        <v>69.63</v>
      </c>
    </row>
    <row r="19" spans="1:31" x14ac:dyDescent="0.2">
      <c r="A19" s="5" t="s">
        <v>50</v>
      </c>
      <c r="B19" s="10">
        <v>10</v>
      </c>
      <c r="C19" s="10">
        <v>11.3</v>
      </c>
      <c r="D19" s="10">
        <v>19.100000000000001</v>
      </c>
      <c r="E19" s="10">
        <v>10.199999999999999</v>
      </c>
      <c r="F19" s="10">
        <v>24.5</v>
      </c>
      <c r="G19" s="10">
        <v>14.7</v>
      </c>
      <c r="H19" s="10">
        <v>19.7</v>
      </c>
      <c r="I19" s="10">
        <v>8</v>
      </c>
      <c r="J19" s="10">
        <v>9.6999999999999993</v>
      </c>
      <c r="AA19" s="29" t="s">
        <v>89</v>
      </c>
      <c r="AE19" s="30">
        <v>5.0999999999999997E-2</v>
      </c>
    </row>
    <row r="20" spans="1:31" x14ac:dyDescent="0.2">
      <c r="A20" s="5" t="s">
        <v>51</v>
      </c>
      <c r="B20" s="10">
        <v>16.190000000000001</v>
      </c>
      <c r="C20" s="10">
        <v>16.95</v>
      </c>
      <c r="D20" s="10">
        <v>22.23</v>
      </c>
      <c r="E20" s="10">
        <v>13.39</v>
      </c>
      <c r="F20" s="10">
        <v>14.97</v>
      </c>
      <c r="G20" s="10">
        <v>15.34</v>
      </c>
      <c r="H20" s="10">
        <v>15.19</v>
      </c>
      <c r="I20" s="10">
        <v>18.18</v>
      </c>
      <c r="J20" s="10">
        <v>14.51</v>
      </c>
    </row>
    <row r="21" spans="1:31" x14ac:dyDescent="0.2">
      <c r="A21" s="5" t="s">
        <v>52</v>
      </c>
      <c r="B21" s="10">
        <v>20.82</v>
      </c>
      <c r="C21" s="10">
        <v>21.08</v>
      </c>
      <c r="D21" s="10">
        <v>27.85</v>
      </c>
      <c r="E21" s="10">
        <v>19.2</v>
      </c>
      <c r="F21" s="10">
        <v>21.9</v>
      </c>
      <c r="G21" s="10">
        <v>19.59</v>
      </c>
      <c r="H21" s="10">
        <v>19.5</v>
      </c>
      <c r="I21" s="10">
        <v>21.94</v>
      </c>
      <c r="J21" s="10">
        <v>19.23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25.92</v>
      </c>
      <c r="E22" s="10">
        <v>0</v>
      </c>
      <c r="F22" s="10">
        <v>0</v>
      </c>
      <c r="G22" s="10">
        <v>5.31</v>
      </c>
      <c r="H22" s="10">
        <v>5.01</v>
      </c>
      <c r="I22" s="10">
        <v>0</v>
      </c>
      <c r="J22" s="10">
        <v>0</v>
      </c>
    </row>
    <row r="23" spans="1:31" x14ac:dyDescent="0.2">
      <c r="A23" s="5" t="s">
        <v>53</v>
      </c>
      <c r="B23" s="10">
        <v>7.5</v>
      </c>
      <c r="C23" s="10">
        <v>7.5</v>
      </c>
      <c r="D23" s="10">
        <v>7.5</v>
      </c>
      <c r="E23" s="10">
        <v>1.5</v>
      </c>
      <c r="F23" s="10">
        <v>15.5</v>
      </c>
      <c r="G23" s="10">
        <v>15.5</v>
      </c>
      <c r="H23" s="10">
        <v>23.5</v>
      </c>
      <c r="I23" s="10">
        <v>7.5</v>
      </c>
      <c r="J23" s="10">
        <v>7.5</v>
      </c>
    </row>
    <row r="24" spans="1:31" x14ac:dyDescent="0.2">
      <c r="A24" s="5" t="s">
        <v>54</v>
      </c>
      <c r="B24" s="18">
        <f t="shared" ref="B24:J24" si="7">SUM(B14:B23)*$AE$19*6/12</f>
        <v>4.7779349999999994</v>
      </c>
      <c r="C24" s="18">
        <f t="shared" si="7"/>
        <v>4.2210149999999986</v>
      </c>
      <c r="D24" s="18">
        <f t="shared" si="7"/>
        <v>7.9588050000000008</v>
      </c>
      <c r="E24" s="18">
        <f t="shared" si="7"/>
        <v>3.6974999999999998</v>
      </c>
      <c r="F24" s="18">
        <f t="shared" si="7"/>
        <v>6.1095449999999998</v>
      </c>
      <c r="G24" s="18">
        <f t="shared" si="7"/>
        <v>4.5038099999999996</v>
      </c>
      <c r="H24" s="18">
        <f t="shared" si="7"/>
        <v>5.3914649999999993</v>
      </c>
      <c r="I24" s="18">
        <f t="shared" si="7"/>
        <v>3.1913250000000004</v>
      </c>
      <c r="J24" s="18">
        <f t="shared" si="7"/>
        <v>4.1705249999999996</v>
      </c>
    </row>
    <row r="25" spans="1:31" x14ac:dyDescent="0.2">
      <c r="A25" s="5" t="s">
        <v>55</v>
      </c>
      <c r="B25" s="35">
        <f t="shared" ref="B25:J25" si="8">SUM(B14:B24)</f>
        <v>192.14793500000002</v>
      </c>
      <c r="C25" s="35">
        <f t="shared" si="8"/>
        <v>169.75101499999997</v>
      </c>
      <c r="D25" s="35">
        <f t="shared" si="8"/>
        <v>320.068805</v>
      </c>
      <c r="E25" s="35">
        <f t="shared" si="8"/>
        <v>148.69749999999999</v>
      </c>
      <c r="F25" s="35">
        <f t="shared" si="8"/>
        <v>245.699545</v>
      </c>
      <c r="G25" s="35">
        <f t="shared" si="8"/>
        <v>181.12380999999999</v>
      </c>
      <c r="H25" s="35">
        <f t="shared" si="8"/>
        <v>216.82146499999999</v>
      </c>
      <c r="I25" s="35">
        <f t="shared" si="8"/>
        <v>128.34132500000001</v>
      </c>
      <c r="J25" s="35">
        <f t="shared" si="8"/>
        <v>167.72052499999998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</row>
    <row r="27" spans="1:31" x14ac:dyDescent="0.2">
      <c r="A27" s="5" t="s">
        <v>56</v>
      </c>
      <c r="B27" s="34">
        <f t="shared" ref="B27:J27" si="9">B11-B25</f>
        <v>147.931195</v>
      </c>
      <c r="C27" s="34">
        <f t="shared" si="9"/>
        <v>147.93119499999997</v>
      </c>
      <c r="D27" s="34">
        <f t="shared" si="9"/>
        <v>147.931195</v>
      </c>
      <c r="E27" s="34">
        <f t="shared" si="9"/>
        <v>147.931195</v>
      </c>
      <c r="F27" s="34">
        <f t="shared" si="9"/>
        <v>147.931195</v>
      </c>
      <c r="G27" s="34">
        <f t="shared" si="9"/>
        <v>147.931195</v>
      </c>
      <c r="H27" s="34">
        <f t="shared" si="9"/>
        <v>147.931195</v>
      </c>
      <c r="I27" s="34">
        <f t="shared" si="9"/>
        <v>147.93119499999997</v>
      </c>
      <c r="J27" s="34">
        <f t="shared" si="9"/>
        <v>147.93119499999997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J8">
    <cfRule type="cellIs" dxfId="96" priority="7" stopIfTrue="1" operator="equal">
      <formula>$F$3</formula>
    </cfRule>
  </conditionalFormatting>
  <conditionalFormatting sqref="F7:I7">
    <cfRule type="cellIs" dxfId="95" priority="8" stopIfTrue="1" operator="equal">
      <formula>1</formula>
    </cfRule>
  </conditionalFormatting>
  <conditionalFormatting sqref="I10">
    <cfRule type="expression" dxfId="94" priority="6">
      <formula>AH10=1</formula>
    </cfRule>
    <cfRule type="expression" dxfId="93" priority="9" stopIfTrue="1">
      <formula>AH6=1</formula>
    </cfRule>
  </conditionalFormatting>
  <conditionalFormatting sqref="F4">
    <cfRule type="expression" dxfId="92" priority="5" stopIfTrue="1">
      <formula>$Y$12=1</formula>
    </cfRule>
  </conditionalFormatting>
  <conditionalFormatting sqref="F5">
    <cfRule type="expression" dxfId="91" priority="4" stopIfTrue="1">
      <formula>$Y$12=1</formula>
    </cfRule>
  </conditionalFormatting>
  <conditionalFormatting sqref="F6">
    <cfRule type="expression" dxfId="90" priority="3" stopIfTrue="1">
      <formula>$Y$12=1</formula>
    </cfRule>
  </conditionalFormatting>
  <conditionalFormatting sqref="J10">
    <cfRule type="expression" dxfId="89" priority="1">
      <formula>AI10=1</formula>
    </cfRule>
    <cfRule type="expression" dxfId="88" priority="2" stopIfTrue="1">
      <formula>AI6=1</formula>
    </cfRule>
  </conditionalFormatting>
  <conditionalFormatting sqref="B10:H10">
    <cfRule type="expression" dxfId="87" priority="25">
      <formula>AA10=1</formula>
    </cfRule>
    <cfRule type="expression" dxfId="86" priority="26" stopIfTrue="1">
      <formula>AA6=1</formula>
    </cfRule>
  </conditionalFormatting>
  <dataValidations count="1">
    <dataValidation type="list" allowBlank="1" showInputMessage="1" showErrorMessage="1" sqref="F3">
      <formula1>$B$8:$J$8</formula1>
    </dataValidation>
  </dataValidations>
  <pageMargins left="0.5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5" width="9.7109375" customWidth="1"/>
    <col min="24" max="26" width="9.140625" hidden="1" customWidth="1"/>
    <col min="27" max="40" width="8.85546875" hidden="1" customWidth="1"/>
    <col min="41" max="41" width="9.140625" hidden="1" customWidth="1"/>
  </cols>
  <sheetData>
    <row r="1" spans="1:40" x14ac:dyDescent="0.2">
      <c r="A1" s="2" t="s">
        <v>77</v>
      </c>
      <c r="B1" s="2"/>
      <c r="C1" s="2"/>
      <c r="G1" s="2"/>
      <c r="J1" s="22"/>
      <c r="O1" s="2"/>
    </row>
    <row r="2" spans="1:40" x14ac:dyDescent="0.2">
      <c r="C2" s="2"/>
      <c r="D2" s="2"/>
      <c r="Y2" s="25"/>
      <c r="Z2" s="25"/>
      <c r="AA2" s="4"/>
      <c r="AB2" s="4"/>
    </row>
    <row r="3" spans="1:40" x14ac:dyDescent="0.2">
      <c r="B3" s="22" t="s">
        <v>59</v>
      </c>
      <c r="C3" s="22"/>
      <c r="D3" s="22"/>
      <c r="E3" s="5"/>
      <c r="F3" s="24" t="s">
        <v>11</v>
      </c>
      <c r="Y3" s="4"/>
      <c r="Z3" s="4"/>
    </row>
    <row r="4" spans="1:40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6.25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N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W.Wht</v>
      </c>
    </row>
    <row r="5" spans="1:40" x14ac:dyDescent="0.2">
      <c r="B5" s="5" t="s">
        <v>44</v>
      </c>
      <c r="C5" s="5"/>
      <c r="D5" s="5"/>
      <c r="E5" s="5"/>
      <c r="F5" s="9">
        <v>-0.55000000000000004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1</v>
      </c>
    </row>
    <row r="6" spans="1:40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5.7</v>
      </c>
      <c r="G6" s="4"/>
      <c r="Y6" s="4" t="s">
        <v>60</v>
      </c>
      <c r="Z6" s="4"/>
      <c r="AA6">
        <f t="shared" ref="AA6:AN6" si="1">IF($F$3=B8,1,0)</f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</row>
    <row r="7" spans="1:40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N7" si="2">IF(AB5+AB6=2,1,0)</f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</row>
    <row r="8" spans="1:40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62</v>
      </c>
      <c r="Y8" s="26">
        <f>SUM(AA7:AN7)</f>
        <v>1</v>
      </c>
      <c r="Z8" s="25" t="s">
        <v>86</v>
      </c>
    </row>
    <row r="9" spans="1:40" x14ac:dyDescent="0.2">
      <c r="A9" s="5" t="s">
        <v>0</v>
      </c>
      <c r="B9" s="8">
        <v>57</v>
      </c>
      <c r="C9" s="8">
        <v>50</v>
      </c>
      <c r="D9" s="8">
        <v>68</v>
      </c>
      <c r="E9" s="8">
        <v>131</v>
      </c>
      <c r="F9" s="8">
        <v>35</v>
      </c>
      <c r="G9" s="8">
        <v>1660</v>
      </c>
      <c r="H9" s="8">
        <v>1450</v>
      </c>
      <c r="I9" s="8">
        <v>1050</v>
      </c>
      <c r="J9" s="8">
        <v>1780</v>
      </c>
      <c r="K9" s="8">
        <v>23</v>
      </c>
      <c r="L9" s="8">
        <v>40</v>
      </c>
      <c r="M9" s="8">
        <v>89</v>
      </c>
      <c r="N9" s="8">
        <v>900</v>
      </c>
      <c r="O9" s="8">
        <v>54</v>
      </c>
    </row>
    <row r="10" spans="1:40" x14ac:dyDescent="0.2">
      <c r="A10" s="19" t="s">
        <v>43</v>
      </c>
      <c r="B10" s="6">
        <f>IF($F$3=B8,$F$6,B11/B9)</f>
        <v>5.7</v>
      </c>
      <c r="C10" s="6">
        <f t="shared" ref="C10:O10" si="3">IF($F$3=C8,$F$6,C11/C9)</f>
        <v>6.4914367999999998</v>
      </c>
      <c r="D10" s="6">
        <f t="shared" si="3"/>
        <v>4.38282205882353</v>
      </c>
      <c r="E10" s="6">
        <f t="shared" si="3"/>
        <v>3.3183227862595421</v>
      </c>
      <c r="F10" s="6">
        <f t="shared" si="3"/>
        <v>8.1958271428571443</v>
      </c>
      <c r="G10" s="6">
        <f t="shared" si="3"/>
        <v>0.22789640963855423</v>
      </c>
      <c r="H10" s="6">
        <f t="shared" si="3"/>
        <v>0.21229339655172413</v>
      </c>
      <c r="I10" s="6">
        <f t="shared" si="3"/>
        <v>0.31968357142857146</v>
      </c>
      <c r="J10" s="6">
        <f t="shared" si="3"/>
        <v>0.19252383426966294</v>
      </c>
      <c r="K10" s="6">
        <f t="shared" si="3"/>
        <v>10.819518260869566</v>
      </c>
      <c r="L10" s="6">
        <f t="shared" si="3"/>
        <v>6.9798366249999999</v>
      </c>
      <c r="M10" s="6">
        <f t="shared" si="3"/>
        <v>3.0367597191011235</v>
      </c>
      <c r="N10" s="6">
        <f t="shared" si="3"/>
        <v>0.26184554444444447</v>
      </c>
      <c r="O10" s="6">
        <f t="shared" si="3"/>
        <v>5.5625980555555561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0</v>
      </c>
    </row>
    <row r="11" spans="1:40" x14ac:dyDescent="0.2">
      <c r="A11" s="5" t="s">
        <v>1</v>
      </c>
      <c r="B11" s="34">
        <f t="shared" ref="B11:O11" si="4">IF($F$3=B8,B9*B10,$AA$17+B25)</f>
        <v>324.90000000000003</v>
      </c>
      <c r="C11" s="34">
        <f t="shared" si="4"/>
        <v>324.57184000000001</v>
      </c>
      <c r="D11" s="34">
        <f t="shared" si="4"/>
        <v>298.03190000000006</v>
      </c>
      <c r="E11" s="34">
        <f t="shared" si="4"/>
        <v>434.70028500000001</v>
      </c>
      <c r="F11" s="34">
        <f t="shared" si="4"/>
        <v>286.85395000000005</v>
      </c>
      <c r="G11" s="34">
        <f t="shared" si="4"/>
        <v>378.30804000000001</v>
      </c>
      <c r="H11" s="34">
        <f t="shared" si="4"/>
        <v>307.825425</v>
      </c>
      <c r="I11" s="34">
        <f t="shared" si="4"/>
        <v>335.66775000000001</v>
      </c>
      <c r="J11" s="34">
        <f t="shared" si="4"/>
        <v>342.69242500000001</v>
      </c>
      <c r="K11" s="34">
        <f t="shared" si="4"/>
        <v>248.84892000000002</v>
      </c>
      <c r="L11" s="34">
        <f t="shared" si="4"/>
        <v>279.193465</v>
      </c>
      <c r="M11" s="34">
        <f t="shared" si="4"/>
        <v>270.271615</v>
      </c>
      <c r="N11" s="34">
        <f t="shared" si="4"/>
        <v>235.66099000000003</v>
      </c>
      <c r="O11" s="34">
        <f t="shared" si="4"/>
        <v>300.38029500000005</v>
      </c>
      <c r="Y11" s="27" t="s">
        <v>88</v>
      </c>
      <c r="AA11">
        <f t="shared" ref="AA11:AN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</row>
    <row r="12" spans="1:40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Y12" s="26">
        <f>SUM(AA11:AN11)</f>
        <v>0</v>
      </c>
      <c r="Z12" s="25" t="s">
        <v>87</v>
      </c>
    </row>
    <row r="13" spans="1:40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Y13" s="4"/>
      <c r="Z13" s="4"/>
    </row>
    <row r="14" spans="1:40" x14ac:dyDescent="0.2">
      <c r="A14" s="5" t="s">
        <v>45</v>
      </c>
      <c r="B14" s="9">
        <v>20</v>
      </c>
      <c r="C14" s="9">
        <v>26</v>
      </c>
      <c r="D14" s="9">
        <v>16</v>
      </c>
      <c r="E14" s="9">
        <v>83.47</v>
      </c>
      <c r="F14" s="9">
        <v>65.75</v>
      </c>
      <c r="G14" s="9">
        <v>56.1</v>
      </c>
      <c r="H14" s="9">
        <v>36</v>
      </c>
      <c r="I14" s="9">
        <v>54</v>
      </c>
      <c r="J14" s="9">
        <v>57</v>
      </c>
      <c r="K14" s="9">
        <v>16</v>
      </c>
      <c r="L14" s="9">
        <v>42</v>
      </c>
      <c r="M14" s="9">
        <v>13</v>
      </c>
      <c r="N14" s="9">
        <v>24</v>
      </c>
      <c r="O14" s="9">
        <v>10.08</v>
      </c>
      <c r="AA14" t="s">
        <v>16</v>
      </c>
    </row>
    <row r="15" spans="1:40" x14ac:dyDescent="0.2">
      <c r="A15" s="5" t="s">
        <v>46</v>
      </c>
      <c r="B15" s="10">
        <v>22</v>
      </c>
      <c r="C15" s="10">
        <v>22</v>
      </c>
      <c r="D15" s="10">
        <v>19.2</v>
      </c>
      <c r="E15" s="10">
        <v>24</v>
      </c>
      <c r="F15" s="10">
        <v>24</v>
      </c>
      <c r="G15" s="10">
        <v>45.8</v>
      </c>
      <c r="H15" s="10">
        <v>27</v>
      </c>
      <c r="I15" s="10">
        <v>29.2</v>
      </c>
      <c r="J15" s="10">
        <v>22.5</v>
      </c>
      <c r="K15" s="10">
        <v>21</v>
      </c>
      <c r="L15" s="10">
        <v>31.5</v>
      </c>
      <c r="M15" s="10">
        <v>5.25</v>
      </c>
      <c r="N15" s="10">
        <v>13.7</v>
      </c>
      <c r="O15" s="10">
        <v>23.9</v>
      </c>
      <c r="AA15">
        <f t="shared" ref="AA15:AN15" si="6">IF($F$3=B8,B27,0)</f>
        <v>135.02867500000002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</row>
    <row r="16" spans="1:40" x14ac:dyDescent="0.2">
      <c r="A16" s="5" t="s">
        <v>47</v>
      </c>
      <c r="B16" s="10">
        <v>17</v>
      </c>
      <c r="C16" s="10">
        <v>17</v>
      </c>
      <c r="D16" s="10">
        <v>17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1.5</v>
      </c>
      <c r="M16" s="10">
        <v>0</v>
      </c>
      <c r="N16" s="10">
        <v>0</v>
      </c>
      <c r="O16" s="10">
        <v>9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AA17">
        <f>SUM(AA15:AN15)</f>
        <v>135.02867500000002</v>
      </c>
    </row>
    <row r="18" spans="1:31" x14ac:dyDescent="0.2">
      <c r="A18" s="5" t="s">
        <v>49</v>
      </c>
      <c r="B18" s="10">
        <v>67.849999999999994</v>
      </c>
      <c r="C18" s="10">
        <v>57.97</v>
      </c>
      <c r="D18" s="10">
        <v>46.56</v>
      </c>
      <c r="E18" s="10">
        <v>80.739999999999995</v>
      </c>
      <c r="F18" s="10">
        <v>2.73</v>
      </c>
      <c r="G18" s="10">
        <v>35.36</v>
      </c>
      <c r="H18" s="10">
        <v>28.7</v>
      </c>
      <c r="I18" s="10">
        <v>17.309999999999999</v>
      </c>
      <c r="J18" s="10">
        <v>63.03</v>
      </c>
      <c r="K18" s="10">
        <v>25.87</v>
      </c>
      <c r="L18" s="10">
        <v>7.61</v>
      </c>
      <c r="M18" s="10">
        <v>53.9</v>
      </c>
      <c r="N18" s="10">
        <v>22.11</v>
      </c>
      <c r="O18" s="10">
        <v>63.62</v>
      </c>
    </row>
    <row r="19" spans="1:31" x14ac:dyDescent="0.2">
      <c r="A19" s="5" t="s">
        <v>50</v>
      </c>
      <c r="B19" s="10">
        <v>14.1</v>
      </c>
      <c r="C19" s="10">
        <v>18.2</v>
      </c>
      <c r="D19" s="10">
        <v>15.5</v>
      </c>
      <c r="E19" s="10">
        <v>23.8</v>
      </c>
      <c r="F19" s="10">
        <v>17.7</v>
      </c>
      <c r="G19" s="10">
        <v>27.3</v>
      </c>
      <c r="H19" s="10">
        <v>17.8</v>
      </c>
      <c r="I19" s="10">
        <v>25.3</v>
      </c>
      <c r="J19" s="10">
        <v>20.100000000000001</v>
      </c>
      <c r="K19" s="10">
        <v>10.199999999999999</v>
      </c>
      <c r="L19" s="10">
        <v>16</v>
      </c>
      <c r="M19" s="10">
        <v>11.8</v>
      </c>
      <c r="N19" s="10">
        <v>0</v>
      </c>
      <c r="O19" s="10">
        <v>13.7</v>
      </c>
      <c r="AA19" s="29" t="s">
        <v>89</v>
      </c>
      <c r="AE19" s="30">
        <v>5.0999999999999997E-2</v>
      </c>
    </row>
    <row r="20" spans="1:31" x14ac:dyDescent="0.2">
      <c r="A20" s="5" t="s">
        <v>51</v>
      </c>
      <c r="B20" s="10">
        <v>15.99</v>
      </c>
      <c r="C20" s="10">
        <v>15.65</v>
      </c>
      <c r="D20" s="10">
        <v>16.420000000000002</v>
      </c>
      <c r="E20" s="10">
        <v>21.63</v>
      </c>
      <c r="F20" s="10">
        <v>13.25</v>
      </c>
      <c r="G20" s="10">
        <v>15.19</v>
      </c>
      <c r="H20" s="10">
        <v>14.85</v>
      </c>
      <c r="I20" s="10">
        <v>14.24</v>
      </c>
      <c r="J20" s="10">
        <v>13.65</v>
      </c>
      <c r="K20" s="10">
        <v>15.25</v>
      </c>
      <c r="L20" s="10">
        <v>15.08</v>
      </c>
      <c r="M20" s="10">
        <v>18.38</v>
      </c>
      <c r="N20" s="10">
        <v>12.65</v>
      </c>
      <c r="O20" s="10">
        <v>14.32</v>
      </c>
    </row>
    <row r="21" spans="1:31" x14ac:dyDescent="0.2">
      <c r="A21" s="5" t="s">
        <v>52</v>
      </c>
      <c r="B21" s="10">
        <v>20.71</v>
      </c>
      <c r="C21" s="10">
        <v>20.51</v>
      </c>
      <c r="D21" s="10">
        <v>20.77</v>
      </c>
      <c r="E21" s="10">
        <v>27.5</v>
      </c>
      <c r="F21" s="10">
        <v>19.12</v>
      </c>
      <c r="G21" s="10">
        <v>21.98</v>
      </c>
      <c r="H21" s="10">
        <v>19.3</v>
      </c>
      <c r="I21" s="10">
        <v>18.95</v>
      </c>
      <c r="J21" s="10">
        <v>18.72</v>
      </c>
      <c r="K21" s="10">
        <v>21.17</v>
      </c>
      <c r="L21" s="10">
        <v>20.89</v>
      </c>
      <c r="M21" s="10">
        <v>22.05</v>
      </c>
      <c r="N21" s="10">
        <v>18.170000000000002</v>
      </c>
      <c r="O21" s="10">
        <v>19.12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23.58</v>
      </c>
      <c r="F22" s="10">
        <v>0</v>
      </c>
      <c r="G22" s="10">
        <v>0</v>
      </c>
      <c r="H22" s="10">
        <v>4.3499999999999996</v>
      </c>
      <c r="I22" s="10">
        <v>3.15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1:31" x14ac:dyDescent="0.2">
      <c r="A23" s="5" t="s">
        <v>53</v>
      </c>
      <c r="B23" s="10">
        <v>7.5</v>
      </c>
      <c r="C23" s="10">
        <v>7.5</v>
      </c>
      <c r="D23" s="10">
        <v>7.5</v>
      </c>
      <c r="E23" s="10">
        <v>7.5</v>
      </c>
      <c r="F23" s="10">
        <v>1.5</v>
      </c>
      <c r="G23" s="10">
        <v>15.5</v>
      </c>
      <c r="H23" s="10">
        <v>15.5</v>
      </c>
      <c r="I23" s="10">
        <v>23.5</v>
      </c>
      <c r="J23" s="10">
        <v>7.5</v>
      </c>
      <c r="K23" s="10">
        <v>1.5</v>
      </c>
      <c r="L23" s="10">
        <v>6</v>
      </c>
      <c r="M23" s="10">
        <v>7.5</v>
      </c>
      <c r="N23" s="10">
        <v>1.5</v>
      </c>
      <c r="O23" s="10">
        <v>7.5</v>
      </c>
    </row>
    <row r="24" spans="1:31" x14ac:dyDescent="0.2">
      <c r="A24" s="5" t="s">
        <v>54</v>
      </c>
      <c r="B24" s="18">
        <f t="shared" ref="B24:O24" si="7">SUM(B14:B23)*$AE$19*6/12</f>
        <v>4.7213250000000002</v>
      </c>
      <c r="C24" s="18">
        <f t="shared" si="7"/>
        <v>4.7131649999999992</v>
      </c>
      <c r="D24" s="18">
        <f t="shared" si="7"/>
        <v>4.0532250000000003</v>
      </c>
      <c r="E24" s="18">
        <f t="shared" si="7"/>
        <v>7.4516099999999987</v>
      </c>
      <c r="F24" s="18">
        <f t="shared" si="7"/>
        <v>3.7752750000000002</v>
      </c>
      <c r="G24" s="18">
        <f t="shared" si="7"/>
        <v>6.049364999999999</v>
      </c>
      <c r="H24" s="18">
        <f t="shared" si="7"/>
        <v>4.2967499999999994</v>
      </c>
      <c r="I24" s="18">
        <f t="shared" si="7"/>
        <v>4.9890749999999997</v>
      </c>
      <c r="J24" s="18">
        <f t="shared" si="7"/>
        <v>5.1637499999999994</v>
      </c>
      <c r="K24" s="18">
        <f t="shared" si="7"/>
        <v>2.8302450000000001</v>
      </c>
      <c r="L24" s="18">
        <f t="shared" si="7"/>
        <v>3.5847899999999995</v>
      </c>
      <c r="M24" s="18">
        <f t="shared" si="7"/>
        <v>3.3629399999999996</v>
      </c>
      <c r="N24" s="18">
        <f t="shared" si="7"/>
        <v>2.5023150000000003</v>
      </c>
      <c r="O24" s="18">
        <f t="shared" si="7"/>
        <v>4.1116200000000003</v>
      </c>
    </row>
    <row r="25" spans="1:31" x14ac:dyDescent="0.2">
      <c r="A25" s="5" t="s">
        <v>55</v>
      </c>
      <c r="B25" s="35">
        <f t="shared" ref="B25:O25" si="8">SUM(B14:B24)</f>
        <v>189.87132500000001</v>
      </c>
      <c r="C25" s="35">
        <f t="shared" si="8"/>
        <v>189.54316499999999</v>
      </c>
      <c r="D25" s="35">
        <f t="shared" si="8"/>
        <v>163.00322500000001</v>
      </c>
      <c r="E25" s="35">
        <f t="shared" si="8"/>
        <v>299.67160999999999</v>
      </c>
      <c r="F25" s="35">
        <f t="shared" si="8"/>
        <v>151.825275</v>
      </c>
      <c r="G25" s="35">
        <f t="shared" si="8"/>
        <v>243.27936499999998</v>
      </c>
      <c r="H25" s="35">
        <f t="shared" si="8"/>
        <v>172.79675</v>
      </c>
      <c r="I25" s="35">
        <f t="shared" si="8"/>
        <v>200.63907499999999</v>
      </c>
      <c r="J25" s="35">
        <f t="shared" si="8"/>
        <v>207.66374999999999</v>
      </c>
      <c r="K25" s="35">
        <f t="shared" si="8"/>
        <v>113.82024500000001</v>
      </c>
      <c r="L25" s="35">
        <f t="shared" si="8"/>
        <v>144.16478999999998</v>
      </c>
      <c r="M25" s="35">
        <f t="shared" si="8"/>
        <v>135.24294</v>
      </c>
      <c r="N25" s="35">
        <f t="shared" si="8"/>
        <v>100.63231500000001</v>
      </c>
      <c r="O25" s="35">
        <f t="shared" si="8"/>
        <v>165.35162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31" x14ac:dyDescent="0.2">
      <c r="A27" s="5" t="s">
        <v>56</v>
      </c>
      <c r="B27" s="34">
        <f t="shared" ref="B27:O27" si="9">B11-B25</f>
        <v>135.02867500000002</v>
      </c>
      <c r="C27" s="34">
        <f t="shared" si="9"/>
        <v>135.02867500000002</v>
      </c>
      <c r="D27" s="34">
        <f t="shared" si="9"/>
        <v>135.02867500000005</v>
      </c>
      <c r="E27" s="34">
        <f t="shared" si="9"/>
        <v>135.02867500000002</v>
      </c>
      <c r="F27" s="34">
        <f t="shared" si="9"/>
        <v>135.02867500000005</v>
      </c>
      <c r="G27" s="34">
        <f t="shared" si="9"/>
        <v>135.02867500000002</v>
      </c>
      <c r="H27" s="34">
        <f t="shared" si="9"/>
        <v>135.02867499999999</v>
      </c>
      <c r="I27" s="34">
        <f t="shared" si="9"/>
        <v>135.02867500000002</v>
      </c>
      <c r="J27" s="34">
        <f t="shared" si="9"/>
        <v>135.02867500000002</v>
      </c>
      <c r="K27" s="34">
        <f t="shared" si="9"/>
        <v>135.02867500000002</v>
      </c>
      <c r="L27" s="34">
        <f t="shared" si="9"/>
        <v>135.02867500000002</v>
      </c>
      <c r="M27" s="34">
        <f t="shared" si="9"/>
        <v>135.02867499999999</v>
      </c>
      <c r="N27" s="34">
        <f t="shared" si="9"/>
        <v>135.02867500000002</v>
      </c>
      <c r="O27" s="34">
        <f t="shared" si="9"/>
        <v>135.02867500000005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O8">
    <cfRule type="cellIs" dxfId="85" priority="7" stopIfTrue="1" operator="equal">
      <formula>$F$3</formula>
    </cfRule>
  </conditionalFormatting>
  <conditionalFormatting sqref="F7:J7">
    <cfRule type="cellIs" dxfId="84" priority="8" stopIfTrue="1" operator="equal">
      <formula>1</formula>
    </cfRule>
  </conditionalFormatting>
  <conditionalFormatting sqref="B10:N10">
    <cfRule type="expression" dxfId="83" priority="6">
      <formula>AA10=1</formula>
    </cfRule>
    <cfRule type="expression" dxfId="82" priority="9" stopIfTrue="1">
      <formula>AA6=1</formula>
    </cfRule>
  </conditionalFormatting>
  <conditionalFormatting sqref="F4">
    <cfRule type="expression" dxfId="81" priority="5" stopIfTrue="1">
      <formula>$Y$12=1</formula>
    </cfRule>
  </conditionalFormatting>
  <conditionalFormatting sqref="F5">
    <cfRule type="expression" dxfId="80" priority="4" stopIfTrue="1">
      <formula>$Y$12=1</formula>
    </cfRule>
  </conditionalFormatting>
  <conditionalFormatting sqref="F6">
    <cfRule type="expression" dxfId="79" priority="3" stopIfTrue="1">
      <formula>$Y$12=1</formula>
    </cfRule>
  </conditionalFormatting>
  <conditionalFormatting sqref="O10">
    <cfRule type="expression" dxfId="78" priority="1">
      <formula>AN10=1</formula>
    </cfRule>
    <cfRule type="expression" dxfId="77" priority="2" stopIfTrue="1">
      <formula>AN6=1</formula>
    </cfRule>
  </conditionalFormatting>
  <dataValidations count="1">
    <dataValidation type="list" allowBlank="1" showInputMessage="1" showErrorMessage="1" sqref="F3">
      <formula1>$B$8:$O$8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6" width="9.7109375" customWidth="1"/>
    <col min="24" max="26" width="9.140625" hidden="1" customWidth="1"/>
    <col min="27" max="41" width="8.85546875" hidden="1" customWidth="1"/>
    <col min="42" max="42" width="9.140625" hidden="1" customWidth="1"/>
  </cols>
  <sheetData>
    <row r="1" spans="1:41" x14ac:dyDescent="0.2">
      <c r="A1" s="2" t="s">
        <v>76</v>
      </c>
      <c r="B1" s="2"/>
      <c r="C1" s="2"/>
      <c r="G1" s="2"/>
      <c r="J1" s="22"/>
      <c r="P1" s="2"/>
    </row>
    <row r="2" spans="1:41" x14ac:dyDescent="0.2">
      <c r="C2" s="2"/>
      <c r="D2" s="2"/>
      <c r="Y2" s="25"/>
      <c r="Z2" s="25"/>
      <c r="AA2" s="4"/>
      <c r="AB2" s="4"/>
    </row>
    <row r="3" spans="1:41" x14ac:dyDescent="0.2">
      <c r="B3" s="22" t="s">
        <v>59</v>
      </c>
      <c r="C3" s="22"/>
      <c r="D3" s="22"/>
      <c r="E3" s="5"/>
      <c r="F3" s="24" t="s">
        <v>3</v>
      </c>
      <c r="Y3" s="4"/>
      <c r="Z3" s="4"/>
    </row>
    <row r="4" spans="1:41" x14ac:dyDescent="0.2">
      <c r="B4" s="5" t="s">
        <v>40</v>
      </c>
      <c r="C4" s="20" t="str">
        <f>F3</f>
        <v>Soybean</v>
      </c>
      <c r="D4" s="5" t="s">
        <v>39</v>
      </c>
      <c r="E4" s="5"/>
      <c r="F4" s="9">
        <v>9.75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O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Buckwht</v>
      </c>
      <c r="AN4" t="str">
        <f t="shared" si="0"/>
        <v>Millet</v>
      </c>
      <c r="AO4" t="str">
        <f t="shared" si="0"/>
        <v>W.Wht</v>
      </c>
    </row>
    <row r="5" spans="1:41" x14ac:dyDescent="0.2">
      <c r="B5" s="5" t="s">
        <v>44</v>
      </c>
      <c r="C5" s="5"/>
      <c r="D5" s="5"/>
      <c r="E5" s="5"/>
      <c r="F5" s="9">
        <v>-0.9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1</v>
      </c>
    </row>
    <row r="6" spans="1:41" x14ac:dyDescent="0.2">
      <c r="B6" s="5" t="s">
        <v>41</v>
      </c>
      <c r="C6" s="20" t="str">
        <f>F3</f>
        <v>Soybean</v>
      </c>
      <c r="D6" s="5" t="s">
        <v>42</v>
      </c>
      <c r="E6" s="5"/>
      <c r="F6" s="21">
        <f>F4+F5</f>
        <v>8.85</v>
      </c>
      <c r="G6" s="4"/>
      <c r="Y6" s="4" t="s">
        <v>60</v>
      </c>
      <c r="Z6" s="4"/>
      <c r="AA6">
        <f t="shared" ref="AA6:AO6" si="1">IF($F$3=B8,1,0)</f>
        <v>0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1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</row>
    <row r="7" spans="1:41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0</v>
      </c>
      <c r="AB7">
        <f t="shared" ref="AB7:AO7" si="2">IF(AB5+AB6=2,1,0)</f>
        <v>0</v>
      </c>
      <c r="AC7">
        <f t="shared" si="2"/>
        <v>0</v>
      </c>
      <c r="AD7">
        <f t="shared" si="2"/>
        <v>0</v>
      </c>
      <c r="AE7">
        <f t="shared" si="2"/>
        <v>1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</row>
    <row r="8" spans="1:41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80</v>
      </c>
      <c r="O8" s="17" t="s">
        <v>81</v>
      </c>
      <c r="P8" s="17" t="s">
        <v>62</v>
      </c>
      <c r="Y8" s="26">
        <f>SUM(AA7:AO7)</f>
        <v>1</v>
      </c>
      <c r="Z8" s="25" t="s">
        <v>86</v>
      </c>
    </row>
    <row r="9" spans="1:41" x14ac:dyDescent="0.2">
      <c r="A9" s="5" t="s">
        <v>0</v>
      </c>
      <c r="B9" s="8">
        <v>58</v>
      </c>
      <c r="C9" s="8">
        <v>47</v>
      </c>
      <c r="D9" s="8">
        <v>73</v>
      </c>
      <c r="E9" s="8">
        <v>140</v>
      </c>
      <c r="F9" s="8">
        <v>36</v>
      </c>
      <c r="G9" s="8">
        <v>1820</v>
      </c>
      <c r="H9" s="8">
        <v>1550</v>
      </c>
      <c r="I9" s="8">
        <v>1600</v>
      </c>
      <c r="J9" s="8">
        <v>1710</v>
      </c>
      <c r="K9" s="8">
        <v>23</v>
      </c>
      <c r="L9" s="8">
        <v>39</v>
      </c>
      <c r="M9" s="8">
        <v>81</v>
      </c>
      <c r="N9" s="8">
        <v>950</v>
      </c>
      <c r="O9" s="8">
        <v>1800</v>
      </c>
      <c r="P9" s="8">
        <v>58</v>
      </c>
    </row>
    <row r="10" spans="1:41" x14ac:dyDescent="0.2">
      <c r="A10" s="19" t="s">
        <v>43</v>
      </c>
      <c r="B10" s="6">
        <f>IF($F$3=B8,$F$6,B11/B9)</f>
        <v>5.962358103448274</v>
      </c>
      <c r="C10" s="6">
        <f t="shared" ref="C10:P10" si="3">IF($F$3=C8,$F$6,C11/C9)</f>
        <v>7.2015785106382957</v>
      </c>
      <c r="D10" s="6">
        <f t="shared" si="3"/>
        <v>4.4441758904109587</v>
      </c>
      <c r="E10" s="6">
        <f t="shared" si="3"/>
        <v>3.4116020357142851</v>
      </c>
      <c r="F10" s="6">
        <f t="shared" si="3"/>
        <v>8.85</v>
      </c>
      <c r="G10" s="6">
        <f t="shared" si="3"/>
        <v>0.22367040659340653</v>
      </c>
      <c r="H10" s="6">
        <f t="shared" si="3"/>
        <v>0.21646499999999996</v>
      </c>
      <c r="I10" s="6">
        <f t="shared" si="3"/>
        <v>0.23840164999999999</v>
      </c>
      <c r="J10" s="6">
        <f t="shared" si="3"/>
        <v>0.21496981871345025</v>
      </c>
      <c r="K10" s="6">
        <f t="shared" si="3"/>
        <v>12.188634565217388</v>
      </c>
      <c r="L10" s="6">
        <f t="shared" si="3"/>
        <v>7.9977882051282041</v>
      </c>
      <c r="M10" s="6">
        <f t="shared" si="3"/>
        <v>3.5421240740740738</v>
      </c>
      <c r="N10" s="6">
        <f t="shared" si="3"/>
        <v>0.27815631578947358</v>
      </c>
      <c r="O10" s="6">
        <f t="shared" si="3"/>
        <v>0.1375296444444444</v>
      </c>
      <c r="P10" s="6">
        <f t="shared" si="3"/>
        <v>5.7385162068965512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0</v>
      </c>
    </row>
    <row r="11" spans="1:41" x14ac:dyDescent="0.2">
      <c r="A11" s="5" t="s">
        <v>1</v>
      </c>
      <c r="B11" s="34">
        <f t="shared" ref="B11:P11" si="4">IF($F$3=B8,B9*B10,$AA$17+B25)</f>
        <v>345.81676999999991</v>
      </c>
      <c r="C11" s="34">
        <f t="shared" si="4"/>
        <v>338.47418999999991</v>
      </c>
      <c r="D11" s="34">
        <f t="shared" si="4"/>
        <v>324.42483999999996</v>
      </c>
      <c r="E11" s="34">
        <f t="shared" si="4"/>
        <v>477.62428499999993</v>
      </c>
      <c r="F11" s="34">
        <f t="shared" si="4"/>
        <v>318.59999999999997</v>
      </c>
      <c r="G11" s="34">
        <f t="shared" si="4"/>
        <v>407.08013999999991</v>
      </c>
      <c r="H11" s="34">
        <f t="shared" si="4"/>
        <v>335.52074999999996</v>
      </c>
      <c r="I11" s="34">
        <f t="shared" si="4"/>
        <v>381.44263999999998</v>
      </c>
      <c r="J11" s="34">
        <f t="shared" si="4"/>
        <v>367.59838999999994</v>
      </c>
      <c r="K11" s="34">
        <f t="shared" si="4"/>
        <v>280.33859499999994</v>
      </c>
      <c r="L11" s="34">
        <f t="shared" si="4"/>
        <v>311.91373999999996</v>
      </c>
      <c r="M11" s="34">
        <f t="shared" si="4"/>
        <v>286.91204999999997</v>
      </c>
      <c r="N11" s="34">
        <f t="shared" si="4"/>
        <v>264.24849999999992</v>
      </c>
      <c r="O11" s="34">
        <f t="shared" si="4"/>
        <v>247.55335999999994</v>
      </c>
      <c r="P11" s="34">
        <f t="shared" si="4"/>
        <v>332.83393999999998</v>
      </c>
      <c r="Y11" s="27" t="s">
        <v>88</v>
      </c>
      <c r="AA11">
        <f t="shared" ref="AA11:AO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</row>
    <row r="12" spans="1:41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Y12" s="26">
        <f>SUM(AA11:AO11)</f>
        <v>0</v>
      </c>
      <c r="Z12" s="25" t="s">
        <v>87</v>
      </c>
    </row>
    <row r="13" spans="1:41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Y13" s="4"/>
      <c r="Z13" s="4"/>
    </row>
    <row r="14" spans="1:41" x14ac:dyDescent="0.2">
      <c r="A14" s="5" t="s">
        <v>45</v>
      </c>
      <c r="B14" s="9">
        <v>17.5</v>
      </c>
      <c r="C14" s="9">
        <v>26</v>
      </c>
      <c r="D14" s="9">
        <v>16</v>
      </c>
      <c r="E14" s="9">
        <v>93.13</v>
      </c>
      <c r="F14" s="9">
        <v>65.75</v>
      </c>
      <c r="G14" s="9">
        <v>56.1</v>
      </c>
      <c r="H14" s="9">
        <v>33</v>
      </c>
      <c r="I14" s="9">
        <v>51.3</v>
      </c>
      <c r="J14" s="9">
        <v>57</v>
      </c>
      <c r="K14" s="9">
        <v>16</v>
      </c>
      <c r="L14" s="9">
        <v>42</v>
      </c>
      <c r="M14" s="9">
        <v>13</v>
      </c>
      <c r="N14" s="9">
        <v>22.5</v>
      </c>
      <c r="O14" s="9">
        <v>6.25</v>
      </c>
      <c r="P14" s="9">
        <v>9.3000000000000007</v>
      </c>
      <c r="AA14" t="s">
        <v>16</v>
      </c>
    </row>
    <row r="15" spans="1:41" x14ac:dyDescent="0.2">
      <c r="A15" s="5" t="s">
        <v>46</v>
      </c>
      <c r="B15" s="10">
        <v>22</v>
      </c>
      <c r="C15" s="10">
        <v>22</v>
      </c>
      <c r="D15" s="10">
        <v>19.2</v>
      </c>
      <c r="E15" s="10">
        <v>26</v>
      </c>
      <c r="F15" s="10">
        <v>28</v>
      </c>
      <c r="G15" s="10">
        <v>45.8</v>
      </c>
      <c r="H15" s="10">
        <v>27</v>
      </c>
      <c r="I15" s="10">
        <v>29.2</v>
      </c>
      <c r="J15" s="10">
        <v>22.5</v>
      </c>
      <c r="K15" s="10">
        <v>21</v>
      </c>
      <c r="L15" s="10">
        <v>31.5</v>
      </c>
      <c r="M15" s="10">
        <v>5.25</v>
      </c>
      <c r="N15" s="10">
        <v>11.5</v>
      </c>
      <c r="O15" s="10">
        <v>3.25</v>
      </c>
      <c r="P15" s="10">
        <v>23.9</v>
      </c>
      <c r="AA15">
        <f t="shared" ref="AA15:AO15" si="6">IF($F$3=B8,B27,0)</f>
        <v>0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170.29218999999995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 t="shared" si="6"/>
        <v>0</v>
      </c>
    </row>
    <row r="16" spans="1:41" x14ac:dyDescent="0.2">
      <c r="A16" s="5" t="s">
        <v>47</v>
      </c>
      <c r="B16" s="10">
        <v>17</v>
      </c>
      <c r="C16" s="10">
        <v>17</v>
      </c>
      <c r="D16" s="10">
        <v>17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9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AA17">
        <f>SUM(AA15:AO15)</f>
        <v>170.29218999999995</v>
      </c>
    </row>
    <row r="18" spans="1:31" x14ac:dyDescent="0.2">
      <c r="A18" s="5" t="s">
        <v>49</v>
      </c>
      <c r="B18" s="10">
        <v>69.63</v>
      </c>
      <c r="C18" s="10">
        <v>54.11</v>
      </c>
      <c r="D18" s="10">
        <v>51.28</v>
      </c>
      <c r="E18" s="10">
        <v>87.53</v>
      </c>
      <c r="F18" s="10">
        <v>2.81</v>
      </c>
      <c r="G18" s="10">
        <v>40.26</v>
      </c>
      <c r="H18" s="10">
        <v>31.92</v>
      </c>
      <c r="I18" s="10">
        <v>33.340000000000003</v>
      </c>
      <c r="J18" s="10">
        <v>60.7</v>
      </c>
      <c r="K18" s="10">
        <v>26.24</v>
      </c>
      <c r="L18" s="10">
        <v>7.42</v>
      </c>
      <c r="M18" s="10">
        <v>48.3</v>
      </c>
      <c r="N18" s="10">
        <v>13.78</v>
      </c>
      <c r="O18" s="10">
        <v>23.8</v>
      </c>
      <c r="P18" s="10">
        <v>69.63</v>
      </c>
    </row>
    <row r="19" spans="1:31" x14ac:dyDescent="0.2">
      <c r="A19" s="5" t="s">
        <v>50</v>
      </c>
      <c r="B19" s="10">
        <v>9.1</v>
      </c>
      <c r="C19" s="10">
        <v>9.8000000000000007</v>
      </c>
      <c r="D19" s="10">
        <v>10.1</v>
      </c>
      <c r="E19" s="10">
        <v>18.899999999999999</v>
      </c>
      <c r="F19" s="10">
        <v>8</v>
      </c>
      <c r="G19" s="10">
        <v>16.600000000000001</v>
      </c>
      <c r="H19" s="10">
        <v>14.5</v>
      </c>
      <c r="I19" s="10">
        <v>23.9</v>
      </c>
      <c r="J19" s="10">
        <v>17.100000000000001</v>
      </c>
      <c r="K19" s="10">
        <v>8.5</v>
      </c>
      <c r="L19" s="10">
        <v>12.5</v>
      </c>
      <c r="M19" s="10">
        <v>8.1999999999999993</v>
      </c>
      <c r="N19" s="10">
        <v>12.1</v>
      </c>
      <c r="O19" s="10">
        <v>6.5</v>
      </c>
      <c r="P19" s="10">
        <v>9.1</v>
      </c>
      <c r="AA19" s="29" t="s">
        <v>89</v>
      </c>
      <c r="AE19" s="30">
        <v>5.0999999999999997E-2</v>
      </c>
    </row>
    <row r="20" spans="1:31" x14ac:dyDescent="0.2">
      <c r="A20" s="5" t="s">
        <v>51</v>
      </c>
      <c r="B20" s="10">
        <v>14.64</v>
      </c>
      <c r="C20" s="10">
        <v>14.11</v>
      </c>
      <c r="D20" s="10">
        <v>15.26</v>
      </c>
      <c r="E20" s="10">
        <v>20.64</v>
      </c>
      <c r="F20" s="10">
        <v>12.41</v>
      </c>
      <c r="G20" s="10">
        <v>16</v>
      </c>
      <c r="H20" s="10">
        <v>15.54</v>
      </c>
      <c r="I20" s="10">
        <v>15.62</v>
      </c>
      <c r="J20" s="10">
        <v>14.12</v>
      </c>
      <c r="K20" s="10">
        <v>13.85</v>
      </c>
      <c r="L20" s="10">
        <v>14.56</v>
      </c>
      <c r="M20" s="10">
        <v>16.59</v>
      </c>
      <c r="N20" s="10">
        <v>12.12</v>
      </c>
      <c r="O20" s="10">
        <v>14.41</v>
      </c>
      <c r="P20" s="10">
        <v>12.58</v>
      </c>
    </row>
    <row r="21" spans="1:31" x14ac:dyDescent="0.2">
      <c r="A21" s="5" t="s">
        <v>52</v>
      </c>
      <c r="B21" s="10">
        <v>19.79</v>
      </c>
      <c r="C21" s="10">
        <v>19.48</v>
      </c>
      <c r="D21" s="10">
        <v>19.96</v>
      </c>
      <c r="E21" s="10">
        <v>26.79</v>
      </c>
      <c r="F21" s="10">
        <v>18.649999999999999</v>
      </c>
      <c r="G21" s="10">
        <v>23.14</v>
      </c>
      <c r="H21" s="10">
        <v>20.190000000000001</v>
      </c>
      <c r="I21" s="10">
        <v>20.239999999999998</v>
      </c>
      <c r="J21" s="10">
        <v>19.48</v>
      </c>
      <c r="K21" s="10">
        <v>20.22</v>
      </c>
      <c r="L21" s="10">
        <v>20.62</v>
      </c>
      <c r="M21" s="10">
        <v>20.88</v>
      </c>
      <c r="N21" s="10">
        <v>18.12</v>
      </c>
      <c r="O21" s="10">
        <v>19.63</v>
      </c>
      <c r="P21" s="10">
        <v>17.489999999999998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25.2</v>
      </c>
      <c r="F22" s="10">
        <v>0</v>
      </c>
      <c r="G22" s="10">
        <v>0</v>
      </c>
      <c r="H22" s="10">
        <v>4.47</v>
      </c>
      <c r="I22" s="10">
        <v>4.8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</row>
    <row r="23" spans="1:31" x14ac:dyDescent="0.2">
      <c r="A23" s="5" t="s">
        <v>53</v>
      </c>
      <c r="B23" s="10">
        <v>1.5</v>
      </c>
      <c r="C23" s="10">
        <v>1.5</v>
      </c>
      <c r="D23" s="10">
        <v>1.5</v>
      </c>
      <c r="E23" s="10">
        <v>1.5</v>
      </c>
      <c r="F23" s="10">
        <v>5</v>
      </c>
      <c r="G23" s="10">
        <v>13</v>
      </c>
      <c r="H23" s="10">
        <v>9.5</v>
      </c>
      <c r="I23" s="10">
        <v>17.5</v>
      </c>
      <c r="J23" s="10">
        <v>1.5</v>
      </c>
      <c r="K23" s="10">
        <v>1.5</v>
      </c>
      <c r="L23" s="10">
        <v>9.5</v>
      </c>
      <c r="M23" s="10">
        <v>1.5</v>
      </c>
      <c r="N23" s="10">
        <v>1.5</v>
      </c>
      <c r="O23" s="10">
        <v>1.5</v>
      </c>
      <c r="P23" s="10">
        <v>7.5</v>
      </c>
    </row>
    <row r="24" spans="1:31" x14ac:dyDescent="0.2">
      <c r="A24" s="5" t="s">
        <v>54</v>
      </c>
      <c r="B24" s="18">
        <f t="shared" ref="B24:P24" si="7">SUM(B14:B23)*$AE$19*6/12</f>
        <v>4.3645799999999992</v>
      </c>
      <c r="C24" s="18">
        <f t="shared" si="7"/>
        <v>4.1819999999999986</v>
      </c>
      <c r="D24" s="18">
        <f t="shared" si="7"/>
        <v>3.8326499999999997</v>
      </c>
      <c r="E24" s="18">
        <f t="shared" si="7"/>
        <v>7.6420950000000003</v>
      </c>
      <c r="F24" s="18">
        <f t="shared" si="7"/>
        <v>3.6878100000000003</v>
      </c>
      <c r="G24" s="18">
        <f t="shared" si="7"/>
        <v>5.8879499999999991</v>
      </c>
      <c r="H24" s="18">
        <f t="shared" si="7"/>
        <v>4.1085599999999998</v>
      </c>
      <c r="I24" s="18">
        <f t="shared" si="7"/>
        <v>5.2504500000000007</v>
      </c>
      <c r="J24" s="18">
        <f t="shared" si="7"/>
        <v>4.9061999999999992</v>
      </c>
      <c r="K24" s="18">
        <f t="shared" si="7"/>
        <v>2.7364049999999995</v>
      </c>
      <c r="L24" s="18">
        <f t="shared" si="7"/>
        <v>3.5215499999999995</v>
      </c>
      <c r="M24" s="18">
        <f t="shared" si="7"/>
        <v>2.8998599999999999</v>
      </c>
      <c r="N24" s="18">
        <f t="shared" si="7"/>
        <v>2.3363100000000001</v>
      </c>
      <c r="O24" s="18">
        <f t="shared" si="7"/>
        <v>1.9211699999999994</v>
      </c>
      <c r="P24" s="18">
        <f t="shared" si="7"/>
        <v>4.0417499999999995</v>
      </c>
    </row>
    <row r="25" spans="1:31" x14ac:dyDescent="0.2">
      <c r="A25" s="5" t="s">
        <v>55</v>
      </c>
      <c r="B25" s="35">
        <f t="shared" ref="B25:P25" si="8">SUM(B14:B24)</f>
        <v>175.52457999999999</v>
      </c>
      <c r="C25" s="35">
        <f t="shared" si="8"/>
        <v>168.18199999999996</v>
      </c>
      <c r="D25" s="35">
        <f t="shared" si="8"/>
        <v>154.13265000000001</v>
      </c>
      <c r="E25" s="35">
        <f t="shared" si="8"/>
        <v>307.33209499999998</v>
      </c>
      <c r="F25" s="35">
        <f t="shared" si="8"/>
        <v>148.30781000000002</v>
      </c>
      <c r="G25" s="35">
        <f t="shared" si="8"/>
        <v>236.78794999999997</v>
      </c>
      <c r="H25" s="35">
        <f t="shared" si="8"/>
        <v>165.22856000000002</v>
      </c>
      <c r="I25" s="35">
        <f t="shared" si="8"/>
        <v>211.15045000000003</v>
      </c>
      <c r="J25" s="35">
        <f t="shared" si="8"/>
        <v>197.30619999999999</v>
      </c>
      <c r="K25" s="35">
        <f t="shared" si="8"/>
        <v>110.04640499999999</v>
      </c>
      <c r="L25" s="35">
        <f t="shared" si="8"/>
        <v>141.62154999999998</v>
      </c>
      <c r="M25" s="35">
        <f t="shared" si="8"/>
        <v>116.61986</v>
      </c>
      <c r="N25" s="35">
        <f t="shared" si="8"/>
        <v>93.956310000000002</v>
      </c>
      <c r="O25" s="35">
        <f t="shared" si="8"/>
        <v>77.261169999999993</v>
      </c>
      <c r="P25" s="35">
        <f t="shared" si="8"/>
        <v>162.54175000000001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31" x14ac:dyDescent="0.2">
      <c r="A27" s="5" t="s">
        <v>56</v>
      </c>
      <c r="B27" s="34">
        <f t="shared" ref="B27:P27" si="9">B11-B25</f>
        <v>170.29218999999992</v>
      </c>
      <c r="C27" s="34">
        <f t="shared" si="9"/>
        <v>170.29218999999995</v>
      </c>
      <c r="D27" s="34">
        <f t="shared" si="9"/>
        <v>170.29218999999995</v>
      </c>
      <c r="E27" s="34">
        <f t="shared" si="9"/>
        <v>170.29218999999995</v>
      </c>
      <c r="F27" s="34">
        <f t="shared" si="9"/>
        <v>170.29218999999995</v>
      </c>
      <c r="G27" s="34">
        <f t="shared" si="9"/>
        <v>170.29218999999995</v>
      </c>
      <c r="H27" s="34">
        <f t="shared" si="9"/>
        <v>170.29218999999995</v>
      </c>
      <c r="I27" s="34">
        <f t="shared" si="9"/>
        <v>170.29218999999995</v>
      </c>
      <c r="J27" s="34">
        <f t="shared" si="9"/>
        <v>170.29218999999995</v>
      </c>
      <c r="K27" s="34">
        <f t="shared" si="9"/>
        <v>170.29218999999995</v>
      </c>
      <c r="L27" s="34">
        <f t="shared" si="9"/>
        <v>170.29218999999998</v>
      </c>
      <c r="M27" s="34">
        <f t="shared" si="9"/>
        <v>170.29218999999995</v>
      </c>
      <c r="N27" s="34">
        <f t="shared" si="9"/>
        <v>170.29218999999992</v>
      </c>
      <c r="O27" s="34">
        <f t="shared" si="9"/>
        <v>170.29218999999995</v>
      </c>
      <c r="P27" s="34">
        <f t="shared" si="9"/>
        <v>170.29218999999998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P8">
    <cfRule type="cellIs" dxfId="76" priority="7" stopIfTrue="1" operator="equal">
      <formula>$F$3</formula>
    </cfRule>
  </conditionalFormatting>
  <conditionalFormatting sqref="F7:J7">
    <cfRule type="cellIs" dxfId="75" priority="8" stopIfTrue="1" operator="equal">
      <formula>1</formula>
    </cfRule>
  </conditionalFormatting>
  <conditionalFormatting sqref="B10:O10">
    <cfRule type="expression" dxfId="74" priority="6">
      <formula>AA10=1</formula>
    </cfRule>
    <cfRule type="expression" dxfId="73" priority="9" stopIfTrue="1">
      <formula>AA6=1</formula>
    </cfRule>
  </conditionalFormatting>
  <conditionalFormatting sqref="F4">
    <cfRule type="expression" dxfId="72" priority="5" stopIfTrue="1">
      <formula>$Y$12=1</formula>
    </cfRule>
  </conditionalFormatting>
  <conditionalFormatting sqref="F5">
    <cfRule type="expression" dxfId="71" priority="4" stopIfTrue="1">
      <formula>$Y$12=1</formula>
    </cfRule>
  </conditionalFormatting>
  <conditionalFormatting sqref="F6">
    <cfRule type="expression" dxfId="70" priority="3" stopIfTrue="1">
      <formula>$Y$12=1</formula>
    </cfRule>
  </conditionalFormatting>
  <conditionalFormatting sqref="P10">
    <cfRule type="expression" dxfId="69" priority="1">
      <formula>AO10=1</formula>
    </cfRule>
    <cfRule type="expression" dxfId="68" priority="2" stopIfTrue="1">
      <formula>AO6=1</formula>
    </cfRule>
  </conditionalFormatting>
  <dataValidations count="1">
    <dataValidation type="list" allowBlank="1" showInputMessage="1" showErrorMessage="1" sqref="F3">
      <formula1>$B$8:$P$8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7" width="9.7109375" customWidth="1"/>
    <col min="24" max="26" width="9.140625" hidden="1" customWidth="1"/>
    <col min="27" max="42" width="8.85546875" hidden="1" customWidth="1"/>
    <col min="43" max="43" width="9.140625" hidden="1" customWidth="1"/>
  </cols>
  <sheetData>
    <row r="1" spans="1:42" x14ac:dyDescent="0.2">
      <c r="A1" s="2" t="s">
        <v>75</v>
      </c>
      <c r="B1" s="2"/>
      <c r="C1" s="2"/>
      <c r="G1" s="2"/>
      <c r="J1" s="22"/>
      <c r="Q1" s="2"/>
    </row>
    <row r="2" spans="1:42" x14ac:dyDescent="0.2">
      <c r="C2" s="2"/>
      <c r="D2" s="2"/>
      <c r="Y2" s="25"/>
      <c r="Z2" s="25"/>
      <c r="AA2" s="4"/>
      <c r="AB2" s="4"/>
    </row>
    <row r="3" spans="1:42" x14ac:dyDescent="0.2">
      <c r="B3" s="22" t="s">
        <v>59</v>
      </c>
      <c r="C3" s="22"/>
      <c r="D3" s="22"/>
      <c r="E3" s="5"/>
      <c r="F3" s="24" t="s">
        <v>11</v>
      </c>
      <c r="Y3" s="4"/>
      <c r="Z3" s="4"/>
    </row>
    <row r="4" spans="1:42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6.25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P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Buckwht</v>
      </c>
      <c r="AO4" t="str">
        <f t="shared" si="0"/>
        <v>Millet</v>
      </c>
      <c r="AP4" t="str">
        <f t="shared" si="0"/>
        <v>W.Wht</v>
      </c>
    </row>
    <row r="5" spans="1:42" x14ac:dyDescent="0.2">
      <c r="B5" s="5" t="s">
        <v>44</v>
      </c>
      <c r="C5" s="5"/>
      <c r="D5" s="5"/>
      <c r="E5" s="5"/>
      <c r="F5" s="9">
        <v>-0.55000000000000004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0</v>
      </c>
      <c r="AP5" s="23">
        <v>1</v>
      </c>
    </row>
    <row r="6" spans="1:42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5.7</v>
      </c>
      <c r="G6" s="4"/>
      <c r="Y6" s="4" t="s">
        <v>60</v>
      </c>
      <c r="Z6" s="4"/>
      <c r="AA6">
        <f t="shared" ref="AA6:AP6" si="1">IF($F$3=B8,1,0)</f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</row>
    <row r="7" spans="1:42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P7" si="2">IF(AB5+AB6=2,1,0)</f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  <c r="AP7">
        <f t="shared" si="2"/>
        <v>0</v>
      </c>
    </row>
    <row r="8" spans="1:42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80</v>
      </c>
      <c r="P8" s="17" t="s">
        <v>81</v>
      </c>
      <c r="Q8" s="17" t="s">
        <v>62</v>
      </c>
      <c r="Y8" s="26">
        <f>SUM(AA7:AP7)</f>
        <v>1</v>
      </c>
      <c r="Z8" s="25" t="s">
        <v>86</v>
      </c>
    </row>
    <row r="9" spans="1:42" x14ac:dyDescent="0.2">
      <c r="A9" s="5" t="s">
        <v>0</v>
      </c>
      <c r="B9" s="8">
        <v>54</v>
      </c>
      <c r="C9" s="8">
        <v>47</v>
      </c>
      <c r="D9" s="8">
        <v>69</v>
      </c>
      <c r="E9" s="8">
        <v>117</v>
      </c>
      <c r="F9" s="8">
        <v>32</v>
      </c>
      <c r="G9" s="8">
        <v>1560</v>
      </c>
      <c r="H9" s="8">
        <v>1440</v>
      </c>
      <c r="I9" s="8">
        <v>1050</v>
      </c>
      <c r="J9" s="8">
        <v>1930</v>
      </c>
      <c r="K9" s="8">
        <v>23</v>
      </c>
      <c r="L9" s="8">
        <v>36</v>
      </c>
      <c r="M9" s="8">
        <v>78</v>
      </c>
      <c r="N9" s="8">
        <v>900</v>
      </c>
      <c r="O9" s="8">
        <v>950</v>
      </c>
      <c r="P9" s="8">
        <v>1600</v>
      </c>
      <c r="Q9" s="8">
        <v>54</v>
      </c>
    </row>
    <row r="10" spans="1:42" x14ac:dyDescent="0.2">
      <c r="A10" s="19" t="s">
        <v>43</v>
      </c>
      <c r="B10" s="6">
        <f>IF($F$3=B8,$F$6,B11/B9)</f>
        <v>5.7</v>
      </c>
      <c r="C10" s="6">
        <f t="shared" ref="C10:Q10" si="3">IF($F$3=C8,$F$6,C11/C9)</f>
        <v>6.5535181914893617</v>
      </c>
      <c r="D10" s="6">
        <f t="shared" si="3"/>
        <v>4.0991207246376815</v>
      </c>
      <c r="E10" s="6">
        <f t="shared" si="3"/>
        <v>3.475448162393163</v>
      </c>
      <c r="F10" s="6">
        <f t="shared" si="3"/>
        <v>9.1963721875000015</v>
      </c>
      <c r="G10" s="6">
        <f t="shared" si="3"/>
        <v>0.23086652243589748</v>
      </c>
      <c r="H10" s="6">
        <f t="shared" si="3"/>
        <v>0.20148672916666668</v>
      </c>
      <c r="I10" s="6">
        <f t="shared" si="3"/>
        <v>0.30391549047619054</v>
      </c>
      <c r="J10" s="6">
        <f t="shared" si="3"/>
        <v>0.17704820207253888</v>
      </c>
      <c r="K10" s="6">
        <f t="shared" si="3"/>
        <v>10.313242608695653</v>
      </c>
      <c r="L10" s="6">
        <f t="shared" si="3"/>
        <v>7.5552650000000012</v>
      </c>
      <c r="M10" s="6">
        <f t="shared" si="3"/>
        <v>3.1653276282051288</v>
      </c>
      <c r="N10" s="6">
        <f t="shared" si="3"/>
        <v>0.27764417777777783</v>
      </c>
      <c r="O10" s="6">
        <f t="shared" si="3"/>
        <v>0.22517418421052637</v>
      </c>
      <c r="P10" s="6">
        <f t="shared" si="3"/>
        <v>0.12091046875000004</v>
      </c>
      <c r="Q10" s="6">
        <f t="shared" si="3"/>
        <v>5.4358387962962968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1</v>
      </c>
      <c r="AP10" s="28">
        <v>0</v>
      </c>
    </row>
    <row r="11" spans="1:42" x14ac:dyDescent="0.2">
      <c r="A11" s="5" t="s">
        <v>1</v>
      </c>
      <c r="B11" s="34">
        <f t="shared" ref="B11:Q11" si="4">IF($F$3=B8,B9*B10,$AA$17+B25)</f>
        <v>307.8</v>
      </c>
      <c r="C11" s="34">
        <f t="shared" si="4"/>
        <v>308.015355</v>
      </c>
      <c r="D11" s="34">
        <f t="shared" si="4"/>
        <v>282.83933000000002</v>
      </c>
      <c r="E11" s="34">
        <f t="shared" si="4"/>
        <v>406.62743500000005</v>
      </c>
      <c r="F11" s="34">
        <f t="shared" si="4"/>
        <v>294.28391000000005</v>
      </c>
      <c r="G11" s="34">
        <f t="shared" si="4"/>
        <v>360.15177500000004</v>
      </c>
      <c r="H11" s="34">
        <f t="shared" si="4"/>
        <v>290.14089000000001</v>
      </c>
      <c r="I11" s="34">
        <f t="shared" si="4"/>
        <v>319.11126500000006</v>
      </c>
      <c r="J11" s="34">
        <f t="shared" si="4"/>
        <v>341.70303000000001</v>
      </c>
      <c r="K11" s="34">
        <f t="shared" si="4"/>
        <v>237.20458000000002</v>
      </c>
      <c r="L11" s="34">
        <f t="shared" si="4"/>
        <v>271.98954000000003</v>
      </c>
      <c r="M11" s="34">
        <f t="shared" si="4"/>
        <v>246.89555500000006</v>
      </c>
      <c r="N11" s="34">
        <f t="shared" si="4"/>
        <v>249.87976000000006</v>
      </c>
      <c r="O11" s="34">
        <f t="shared" si="4"/>
        <v>213.91547500000004</v>
      </c>
      <c r="P11" s="34">
        <f t="shared" si="4"/>
        <v>193.45675000000006</v>
      </c>
      <c r="Q11" s="34">
        <f t="shared" si="4"/>
        <v>293.53529500000002</v>
      </c>
      <c r="Y11" s="27" t="s">
        <v>88</v>
      </c>
      <c r="AA11">
        <f t="shared" ref="AA11:AP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  <c r="AP11">
        <f t="shared" si="5"/>
        <v>0</v>
      </c>
    </row>
    <row r="12" spans="1:42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Y12" s="26">
        <f>SUM(AA11:AP11)</f>
        <v>0</v>
      </c>
      <c r="Z12" s="25" t="s">
        <v>87</v>
      </c>
    </row>
    <row r="13" spans="1:42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Y13" s="4"/>
      <c r="Z13" s="4"/>
    </row>
    <row r="14" spans="1:42" x14ac:dyDescent="0.2">
      <c r="A14" s="5" t="s">
        <v>45</v>
      </c>
      <c r="B14" s="9">
        <v>17.5</v>
      </c>
      <c r="C14" s="9">
        <v>26</v>
      </c>
      <c r="D14" s="9">
        <v>16</v>
      </c>
      <c r="E14" s="9">
        <v>80.83</v>
      </c>
      <c r="F14" s="9">
        <v>65.75</v>
      </c>
      <c r="G14" s="9">
        <v>56.1</v>
      </c>
      <c r="H14" s="9">
        <v>33</v>
      </c>
      <c r="I14" s="9">
        <v>51.3</v>
      </c>
      <c r="J14" s="9">
        <v>57</v>
      </c>
      <c r="K14" s="9">
        <v>16</v>
      </c>
      <c r="L14" s="9">
        <v>42</v>
      </c>
      <c r="M14" s="9">
        <v>13</v>
      </c>
      <c r="N14" s="9">
        <v>24</v>
      </c>
      <c r="O14" s="9">
        <v>22.5</v>
      </c>
      <c r="P14" s="9">
        <v>6.25</v>
      </c>
      <c r="Q14" s="9">
        <v>9.3000000000000007</v>
      </c>
      <c r="AA14" t="s">
        <v>16</v>
      </c>
    </row>
    <row r="15" spans="1:42" x14ac:dyDescent="0.2">
      <c r="A15" s="5" t="s">
        <v>46</v>
      </c>
      <c r="B15" s="10">
        <v>22</v>
      </c>
      <c r="C15" s="10">
        <v>22</v>
      </c>
      <c r="D15" s="10">
        <v>19.2</v>
      </c>
      <c r="E15" s="10">
        <v>24</v>
      </c>
      <c r="F15" s="10">
        <v>24</v>
      </c>
      <c r="G15" s="10">
        <v>45.8</v>
      </c>
      <c r="H15" s="10">
        <v>27</v>
      </c>
      <c r="I15" s="10">
        <v>29.2</v>
      </c>
      <c r="J15" s="10">
        <v>22.5</v>
      </c>
      <c r="K15" s="10">
        <v>21</v>
      </c>
      <c r="L15" s="10">
        <v>31.5</v>
      </c>
      <c r="M15" s="10">
        <v>5.25</v>
      </c>
      <c r="N15" s="10">
        <v>13.7</v>
      </c>
      <c r="O15" s="10">
        <v>11.5</v>
      </c>
      <c r="P15" s="10">
        <v>3.25</v>
      </c>
      <c r="Q15" s="10">
        <v>23.9</v>
      </c>
      <c r="AA15">
        <f t="shared" ref="AA15:AP15" si="6">IF($F$3=B8,B27,0)</f>
        <v>122.93311500000004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 t="shared" si="6"/>
        <v>0</v>
      </c>
      <c r="AP15">
        <f t="shared" si="6"/>
        <v>0</v>
      </c>
    </row>
    <row r="16" spans="1:42" x14ac:dyDescent="0.2">
      <c r="A16" s="5" t="s">
        <v>47</v>
      </c>
      <c r="B16" s="10">
        <v>17</v>
      </c>
      <c r="C16" s="10">
        <v>17</v>
      </c>
      <c r="D16" s="10">
        <v>17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1.5</v>
      </c>
      <c r="M16" s="10">
        <v>0</v>
      </c>
      <c r="N16" s="10">
        <v>0</v>
      </c>
      <c r="O16" s="10">
        <v>0</v>
      </c>
      <c r="P16" s="10">
        <v>0</v>
      </c>
      <c r="Q16" s="10">
        <v>9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AA17">
        <f>SUM(AA15:AP15)</f>
        <v>122.93311500000004</v>
      </c>
    </row>
    <row r="18" spans="1:31" x14ac:dyDescent="0.2">
      <c r="A18" s="5" t="s">
        <v>49</v>
      </c>
      <c r="B18" s="10">
        <v>71.14</v>
      </c>
      <c r="C18" s="10">
        <v>60.29</v>
      </c>
      <c r="D18" s="10">
        <v>54.61</v>
      </c>
      <c r="E18" s="10">
        <v>81.48</v>
      </c>
      <c r="F18" s="10">
        <v>11.81</v>
      </c>
      <c r="G18" s="10">
        <v>36.700000000000003</v>
      </c>
      <c r="H18" s="10">
        <v>32.61</v>
      </c>
      <c r="I18" s="10">
        <v>20.37</v>
      </c>
      <c r="J18" s="10">
        <v>77.64</v>
      </c>
      <c r="K18" s="10">
        <v>29.36</v>
      </c>
      <c r="L18" s="10">
        <v>11.79</v>
      </c>
      <c r="M18" s="10">
        <v>52.34</v>
      </c>
      <c r="N18" s="10">
        <v>26.23</v>
      </c>
      <c r="O18" s="10">
        <v>16.82</v>
      </c>
      <c r="P18" s="10">
        <v>23.09</v>
      </c>
      <c r="Q18" s="10">
        <v>71.14</v>
      </c>
    </row>
    <row r="19" spans="1:31" x14ac:dyDescent="0.2">
      <c r="A19" s="5" t="s">
        <v>50</v>
      </c>
      <c r="B19" s="10">
        <v>17</v>
      </c>
      <c r="C19" s="10">
        <v>20.100000000000001</v>
      </c>
      <c r="D19" s="10">
        <v>12.7</v>
      </c>
      <c r="E19" s="10">
        <v>20.8</v>
      </c>
      <c r="F19" s="10">
        <v>22.1</v>
      </c>
      <c r="G19" s="10">
        <v>21</v>
      </c>
      <c r="H19" s="10">
        <v>17.399999999999999</v>
      </c>
      <c r="I19" s="10">
        <v>26.5</v>
      </c>
      <c r="J19" s="10">
        <v>20.3</v>
      </c>
      <c r="K19" s="10">
        <v>9.5</v>
      </c>
      <c r="L19" s="10">
        <v>14.3</v>
      </c>
      <c r="M19" s="10">
        <v>10.6</v>
      </c>
      <c r="N19" s="10">
        <v>19.899999999999999</v>
      </c>
      <c r="O19" s="10">
        <v>0</v>
      </c>
      <c r="P19" s="10">
        <v>0</v>
      </c>
      <c r="Q19" s="10">
        <v>17</v>
      </c>
      <c r="AA19" s="29" t="s">
        <v>89</v>
      </c>
      <c r="AE19" s="30">
        <v>5.0999999999999997E-2</v>
      </c>
    </row>
    <row r="20" spans="1:31" x14ac:dyDescent="0.2">
      <c r="A20" s="5" t="s">
        <v>51</v>
      </c>
      <c r="B20" s="10">
        <v>14.45</v>
      </c>
      <c r="C20" s="10">
        <v>14.11</v>
      </c>
      <c r="D20" s="10">
        <v>15.07</v>
      </c>
      <c r="E20" s="10">
        <v>21.07</v>
      </c>
      <c r="F20" s="10">
        <v>14.15</v>
      </c>
      <c r="G20" s="10">
        <v>15.99</v>
      </c>
      <c r="H20" s="10">
        <v>14.65</v>
      </c>
      <c r="I20" s="10">
        <v>14.05</v>
      </c>
      <c r="J20" s="10">
        <v>14.53</v>
      </c>
      <c r="K20" s="10">
        <v>13.85</v>
      </c>
      <c r="L20" s="10">
        <v>14.46</v>
      </c>
      <c r="M20" s="10">
        <v>16.86</v>
      </c>
      <c r="N20" s="10">
        <v>13.2</v>
      </c>
      <c r="O20" s="10">
        <v>15.29</v>
      </c>
      <c r="P20" s="10">
        <v>14.63</v>
      </c>
      <c r="Q20" s="10">
        <v>11.52</v>
      </c>
    </row>
    <row r="21" spans="1:31" x14ac:dyDescent="0.2">
      <c r="A21" s="5" t="s">
        <v>52</v>
      </c>
      <c r="B21" s="10">
        <v>19.68</v>
      </c>
      <c r="C21" s="10">
        <v>19.48</v>
      </c>
      <c r="D21" s="10">
        <v>19.850000000000001</v>
      </c>
      <c r="E21" s="10">
        <v>25.9</v>
      </c>
      <c r="F21" s="10">
        <v>20.28</v>
      </c>
      <c r="G21" s="10">
        <v>22.73</v>
      </c>
      <c r="H21" s="10">
        <v>19.57</v>
      </c>
      <c r="I21" s="10">
        <v>19.23</v>
      </c>
      <c r="J21" s="10">
        <v>19.86</v>
      </c>
      <c r="K21" s="10">
        <v>20.22</v>
      </c>
      <c r="L21" s="10">
        <v>20.55</v>
      </c>
      <c r="M21" s="10">
        <v>21.33</v>
      </c>
      <c r="N21" s="10">
        <v>19.260000000000002</v>
      </c>
      <c r="O21" s="10">
        <v>21.11</v>
      </c>
      <c r="P21" s="10">
        <v>20.05</v>
      </c>
      <c r="Q21" s="10">
        <v>17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21.06</v>
      </c>
      <c r="F22" s="10">
        <v>0</v>
      </c>
      <c r="G22" s="10">
        <v>0</v>
      </c>
      <c r="H22" s="10">
        <v>4.32</v>
      </c>
      <c r="I22" s="10">
        <v>3.15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</row>
    <row r="23" spans="1:31" x14ac:dyDescent="0.2">
      <c r="A23" s="5" t="s">
        <v>53</v>
      </c>
      <c r="B23" s="10">
        <v>1.5</v>
      </c>
      <c r="C23" s="10">
        <v>1.5</v>
      </c>
      <c r="D23" s="10">
        <v>1.5</v>
      </c>
      <c r="E23" s="10">
        <v>1.5</v>
      </c>
      <c r="F23" s="10">
        <v>5</v>
      </c>
      <c r="G23" s="10">
        <v>13</v>
      </c>
      <c r="H23" s="10">
        <v>9.5</v>
      </c>
      <c r="I23" s="10">
        <v>17.5</v>
      </c>
      <c r="J23" s="10">
        <v>1.5</v>
      </c>
      <c r="K23" s="10">
        <v>1.5</v>
      </c>
      <c r="L23" s="10">
        <v>9.25</v>
      </c>
      <c r="M23" s="10">
        <v>1.5</v>
      </c>
      <c r="N23" s="10">
        <v>1.5</v>
      </c>
      <c r="O23" s="10">
        <v>1.5</v>
      </c>
      <c r="P23" s="10">
        <v>1.5</v>
      </c>
      <c r="Q23" s="10">
        <v>7.5</v>
      </c>
    </row>
    <row r="24" spans="1:31" x14ac:dyDescent="0.2">
      <c r="A24" s="5" t="s">
        <v>54</v>
      </c>
      <c r="B24" s="18">
        <f t="shared" ref="B24:Q24" si="7">SUM(B14:B23)*$AE$19*6/12</f>
        <v>4.5968849999999994</v>
      </c>
      <c r="C24" s="18">
        <f t="shared" si="7"/>
        <v>4.6022399999999992</v>
      </c>
      <c r="D24" s="18">
        <f t="shared" si="7"/>
        <v>3.9762149999999998</v>
      </c>
      <c r="E24" s="18">
        <f t="shared" si="7"/>
        <v>7.0543199999999997</v>
      </c>
      <c r="F24" s="18">
        <f t="shared" si="7"/>
        <v>4.2607949999999999</v>
      </c>
      <c r="G24" s="18">
        <f t="shared" si="7"/>
        <v>5.8986600000000005</v>
      </c>
      <c r="H24" s="18">
        <f t="shared" si="7"/>
        <v>4.1577749999999991</v>
      </c>
      <c r="I24" s="18">
        <f t="shared" si="7"/>
        <v>4.8781499999999998</v>
      </c>
      <c r="J24" s="18">
        <f t="shared" si="7"/>
        <v>5.4399149999999992</v>
      </c>
      <c r="K24" s="18">
        <f t="shared" si="7"/>
        <v>2.8414649999999995</v>
      </c>
      <c r="L24" s="18">
        <f t="shared" si="7"/>
        <v>3.7064249999999994</v>
      </c>
      <c r="M24" s="18">
        <f t="shared" si="7"/>
        <v>3.0824399999999996</v>
      </c>
      <c r="N24" s="18">
        <f t="shared" si="7"/>
        <v>3.1566449999999997</v>
      </c>
      <c r="O24" s="18">
        <f t="shared" si="7"/>
        <v>2.2623599999999997</v>
      </c>
      <c r="P24" s="18">
        <f t="shared" si="7"/>
        <v>1.7536350000000001</v>
      </c>
      <c r="Q24" s="18">
        <f t="shared" si="7"/>
        <v>4.2421800000000003</v>
      </c>
    </row>
    <row r="25" spans="1:31" x14ac:dyDescent="0.2">
      <c r="A25" s="5" t="s">
        <v>55</v>
      </c>
      <c r="B25" s="35">
        <f t="shared" ref="B25:Q25" si="8">SUM(B14:B24)</f>
        <v>184.86688499999997</v>
      </c>
      <c r="C25" s="35">
        <f t="shared" si="8"/>
        <v>185.08223999999998</v>
      </c>
      <c r="D25" s="35">
        <f t="shared" si="8"/>
        <v>159.906215</v>
      </c>
      <c r="E25" s="35">
        <f t="shared" si="8"/>
        <v>283.69432</v>
      </c>
      <c r="F25" s="35">
        <f t="shared" si="8"/>
        <v>171.35079500000001</v>
      </c>
      <c r="G25" s="35">
        <f t="shared" si="8"/>
        <v>237.21866000000003</v>
      </c>
      <c r="H25" s="35">
        <f t="shared" si="8"/>
        <v>167.20777499999997</v>
      </c>
      <c r="I25" s="35">
        <f t="shared" si="8"/>
        <v>196.17815000000002</v>
      </c>
      <c r="J25" s="35">
        <f t="shared" si="8"/>
        <v>218.76991499999997</v>
      </c>
      <c r="K25" s="35">
        <f t="shared" si="8"/>
        <v>114.27146499999999</v>
      </c>
      <c r="L25" s="35">
        <f t="shared" si="8"/>
        <v>149.05642499999999</v>
      </c>
      <c r="M25" s="35">
        <f t="shared" si="8"/>
        <v>123.96244</v>
      </c>
      <c r="N25" s="35">
        <f t="shared" si="8"/>
        <v>126.94664500000002</v>
      </c>
      <c r="O25" s="35">
        <f t="shared" si="8"/>
        <v>90.98236</v>
      </c>
      <c r="P25" s="35">
        <f t="shared" si="8"/>
        <v>70.523635000000013</v>
      </c>
      <c r="Q25" s="35">
        <f t="shared" si="8"/>
        <v>170.60218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31" x14ac:dyDescent="0.2">
      <c r="A27" s="5" t="s">
        <v>56</v>
      </c>
      <c r="B27" s="34">
        <f t="shared" ref="B27:Q27" si="9">B11-B25</f>
        <v>122.93311500000004</v>
      </c>
      <c r="C27" s="34">
        <f t="shared" si="9"/>
        <v>122.93311500000002</v>
      </c>
      <c r="D27" s="34">
        <f t="shared" si="9"/>
        <v>122.93311500000002</v>
      </c>
      <c r="E27" s="34">
        <f t="shared" si="9"/>
        <v>122.93311500000004</v>
      </c>
      <c r="F27" s="34">
        <f t="shared" si="9"/>
        <v>122.93311500000004</v>
      </c>
      <c r="G27" s="34">
        <f t="shared" si="9"/>
        <v>122.93311500000002</v>
      </c>
      <c r="H27" s="34">
        <f t="shared" si="9"/>
        <v>122.93311500000004</v>
      </c>
      <c r="I27" s="34">
        <f t="shared" si="9"/>
        <v>122.93311500000004</v>
      </c>
      <c r="J27" s="34">
        <f t="shared" si="9"/>
        <v>122.93311500000004</v>
      </c>
      <c r="K27" s="34">
        <f t="shared" si="9"/>
        <v>122.93311500000003</v>
      </c>
      <c r="L27" s="34">
        <f t="shared" si="9"/>
        <v>122.93311500000004</v>
      </c>
      <c r="M27" s="34">
        <f t="shared" si="9"/>
        <v>122.93311500000006</v>
      </c>
      <c r="N27" s="34">
        <f t="shared" si="9"/>
        <v>122.93311500000004</v>
      </c>
      <c r="O27" s="34">
        <f t="shared" si="9"/>
        <v>122.93311500000004</v>
      </c>
      <c r="P27" s="34">
        <f t="shared" si="9"/>
        <v>122.93311500000004</v>
      </c>
      <c r="Q27" s="34">
        <f t="shared" si="9"/>
        <v>122.93311500000002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Q8">
    <cfRule type="cellIs" dxfId="67" priority="8" stopIfTrue="1" operator="equal">
      <formula>$F$3</formula>
    </cfRule>
  </conditionalFormatting>
  <conditionalFormatting sqref="F7:J7">
    <cfRule type="cellIs" dxfId="66" priority="9" stopIfTrue="1" operator="equal">
      <formula>1</formula>
    </cfRule>
  </conditionalFormatting>
  <conditionalFormatting sqref="B10:P10">
    <cfRule type="expression" dxfId="65" priority="6">
      <formula>AA10=1</formula>
    </cfRule>
    <cfRule type="expression" dxfId="64" priority="10" stopIfTrue="1">
      <formula>AA6=1</formula>
    </cfRule>
  </conditionalFormatting>
  <conditionalFormatting sqref="F4">
    <cfRule type="expression" dxfId="63" priority="5" stopIfTrue="1">
      <formula>$Y$12=1</formula>
    </cfRule>
  </conditionalFormatting>
  <conditionalFormatting sqref="F5">
    <cfRule type="expression" dxfId="62" priority="4" stopIfTrue="1">
      <formula>$Y$12=1</formula>
    </cfRule>
  </conditionalFormatting>
  <conditionalFormatting sqref="F6">
    <cfRule type="expression" dxfId="61" priority="3" stopIfTrue="1">
      <formula>$Y$12=1</formula>
    </cfRule>
  </conditionalFormatting>
  <conditionalFormatting sqref="Q10">
    <cfRule type="expression" dxfId="60" priority="1">
      <formula>AP10=1</formula>
    </cfRule>
    <cfRule type="expression" dxfId="59" priority="2" stopIfTrue="1">
      <formula>AP6=1</formula>
    </cfRule>
  </conditionalFormatting>
  <dataValidations count="1">
    <dataValidation type="list" allowBlank="1" showInputMessage="1" showErrorMessage="1" sqref="F3">
      <formula1>$B$8:$Q$8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8" width="9.7109375" customWidth="1"/>
    <col min="24" max="26" width="9.140625" hidden="1" customWidth="1"/>
    <col min="27" max="43" width="8.85546875" hidden="1" customWidth="1"/>
    <col min="44" max="44" width="9.140625" hidden="1" customWidth="1"/>
  </cols>
  <sheetData>
    <row r="1" spans="1:43" x14ac:dyDescent="0.2">
      <c r="A1" s="2" t="s">
        <v>74</v>
      </c>
      <c r="B1" s="2"/>
      <c r="C1" s="2"/>
      <c r="G1" s="2"/>
      <c r="J1" s="22"/>
      <c r="R1" s="2"/>
    </row>
    <row r="2" spans="1:43" x14ac:dyDescent="0.2">
      <c r="C2" s="2"/>
      <c r="D2" s="2"/>
      <c r="Y2" s="25"/>
      <c r="Z2" s="25"/>
      <c r="AA2" s="4"/>
      <c r="AB2" s="4"/>
    </row>
    <row r="3" spans="1:43" x14ac:dyDescent="0.2">
      <c r="B3" s="22" t="s">
        <v>59</v>
      </c>
      <c r="C3" s="22"/>
      <c r="D3" s="22"/>
      <c r="E3" s="5"/>
      <c r="F3" s="24" t="s">
        <v>3</v>
      </c>
      <c r="Q3" s="3"/>
      <c r="Y3" s="4"/>
      <c r="Z3" s="4"/>
    </row>
    <row r="4" spans="1:43" x14ac:dyDescent="0.2">
      <c r="B4" s="5" t="s">
        <v>40</v>
      </c>
      <c r="C4" s="20" t="str">
        <f>F3</f>
        <v>Soybean</v>
      </c>
      <c r="D4" s="5" t="s">
        <v>39</v>
      </c>
      <c r="E4" s="5"/>
      <c r="F4" s="9">
        <v>9.75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Q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Buckwht</v>
      </c>
      <c r="AO4" t="str">
        <f t="shared" si="0"/>
        <v>Millet</v>
      </c>
      <c r="AP4" t="str">
        <f t="shared" si="0"/>
        <v>W.Wht</v>
      </c>
      <c r="AQ4" t="str">
        <f t="shared" si="0"/>
        <v>Rye</v>
      </c>
    </row>
    <row r="5" spans="1:43" x14ac:dyDescent="0.2">
      <c r="B5" s="5" t="s">
        <v>44</v>
      </c>
      <c r="C5" s="5"/>
      <c r="D5" s="5"/>
      <c r="E5" s="5"/>
      <c r="F5" s="9">
        <v>-0.9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0</v>
      </c>
      <c r="AP5" s="23">
        <v>1</v>
      </c>
      <c r="AQ5" s="23">
        <v>0</v>
      </c>
    </row>
    <row r="6" spans="1:43" x14ac:dyDescent="0.2">
      <c r="B6" s="5" t="s">
        <v>41</v>
      </c>
      <c r="C6" s="20" t="str">
        <f>F3</f>
        <v>Soybean</v>
      </c>
      <c r="D6" s="5" t="s">
        <v>42</v>
      </c>
      <c r="E6" s="5"/>
      <c r="F6" s="21">
        <f>F4+F5</f>
        <v>8.85</v>
      </c>
      <c r="G6" s="4"/>
      <c r="Y6" s="4" t="s">
        <v>60</v>
      </c>
      <c r="Z6" s="4"/>
      <c r="AA6">
        <f>IF($F$3=B8,1,0)</f>
        <v>0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1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Q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</row>
    <row r="7" spans="1:43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0</v>
      </c>
      <c r="AB7">
        <f t="shared" ref="AB7:AQ7" si="3">IF(AB5+AB6=2,1,0)</f>
        <v>0</v>
      </c>
      <c r="AC7">
        <f t="shared" si="3"/>
        <v>0</v>
      </c>
      <c r="AD7">
        <f t="shared" si="3"/>
        <v>0</v>
      </c>
      <c r="AE7">
        <f t="shared" si="3"/>
        <v>1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</row>
    <row r="8" spans="1:43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80</v>
      </c>
      <c r="P8" s="17" t="s">
        <v>81</v>
      </c>
      <c r="Q8" s="17" t="s">
        <v>62</v>
      </c>
      <c r="R8" s="17" t="s">
        <v>83</v>
      </c>
      <c r="Y8" s="26">
        <f>SUM(AA7:AQ7)</f>
        <v>1</v>
      </c>
      <c r="Z8" s="25" t="s">
        <v>86</v>
      </c>
    </row>
    <row r="9" spans="1:43" x14ac:dyDescent="0.2">
      <c r="A9" s="5" t="s">
        <v>0</v>
      </c>
      <c r="B9" s="8">
        <v>54</v>
      </c>
      <c r="C9" s="8">
        <v>48</v>
      </c>
      <c r="D9" s="8">
        <v>68</v>
      </c>
      <c r="E9" s="8">
        <v>125</v>
      </c>
      <c r="F9" s="8">
        <v>33</v>
      </c>
      <c r="G9" s="8">
        <v>1610</v>
      </c>
      <c r="H9" s="8">
        <v>1560</v>
      </c>
      <c r="I9" s="8">
        <v>1290</v>
      </c>
      <c r="J9" s="8">
        <v>1630</v>
      </c>
      <c r="K9" s="8">
        <v>18</v>
      </c>
      <c r="L9" s="8">
        <v>35</v>
      </c>
      <c r="M9" s="8">
        <v>75</v>
      </c>
      <c r="N9" s="8">
        <v>850</v>
      </c>
      <c r="O9" s="8">
        <v>950</v>
      </c>
      <c r="P9" s="8">
        <v>1700</v>
      </c>
      <c r="Q9" s="8">
        <v>53</v>
      </c>
      <c r="R9" s="8">
        <v>47</v>
      </c>
    </row>
    <row r="10" spans="1:43" x14ac:dyDescent="0.2">
      <c r="A10" s="19" t="s">
        <v>43</v>
      </c>
      <c r="B10" s="6">
        <f>IF($F$3=B8,$F$6,B11/B9)</f>
        <v>5.8544258333333339</v>
      </c>
      <c r="C10" s="6">
        <f t="shared" ref="C10:R10" si="4">IF($F$3=C8,$F$6,C11/C9)</f>
        <v>6.5819561458333338</v>
      </c>
      <c r="D10" s="6">
        <f t="shared" si="4"/>
        <v>4.2619766176470586</v>
      </c>
      <c r="E10" s="6">
        <f t="shared" si="4"/>
        <v>3.4184255599999998</v>
      </c>
      <c r="F10" s="6">
        <f t="shared" si="4"/>
        <v>8.85</v>
      </c>
      <c r="G10" s="6">
        <f t="shared" si="4"/>
        <v>0.23053871118012423</v>
      </c>
      <c r="H10" s="6">
        <f t="shared" si="4"/>
        <v>0.19692091987179489</v>
      </c>
      <c r="I10" s="6">
        <f t="shared" si="4"/>
        <v>0.261079507751938</v>
      </c>
      <c r="J10" s="6">
        <f t="shared" si="4"/>
        <v>0.20643875460122701</v>
      </c>
      <c r="K10" s="6">
        <f t="shared" si="4"/>
        <v>13.322835000000001</v>
      </c>
      <c r="L10" s="6">
        <f t="shared" si="4"/>
        <v>8.1060767142857149</v>
      </c>
      <c r="M10" s="6">
        <f t="shared" si="4"/>
        <v>3.3761908666666676</v>
      </c>
      <c r="N10" s="6">
        <f t="shared" si="4"/>
        <v>0.28340948235294122</v>
      </c>
      <c r="O10" s="6">
        <f t="shared" si="4"/>
        <v>0.24730516315789475</v>
      </c>
      <c r="P10" s="6">
        <f t="shared" si="4"/>
        <v>0.12329400000000001</v>
      </c>
      <c r="Q10" s="6">
        <f t="shared" si="4"/>
        <v>5.6878082075471701</v>
      </c>
      <c r="R10" s="6">
        <f t="shared" si="4"/>
        <v>5.5767106382978726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1</v>
      </c>
      <c r="AP10" s="28">
        <v>0</v>
      </c>
      <c r="AQ10" s="28">
        <v>0</v>
      </c>
    </row>
    <row r="11" spans="1:43" x14ac:dyDescent="0.2">
      <c r="A11" s="5" t="s">
        <v>1</v>
      </c>
      <c r="B11" s="34">
        <f t="shared" ref="B11:R11" si="5">IF($F$3=B8,B9*B10,$AA$17+B25)</f>
        <v>316.13899500000002</v>
      </c>
      <c r="C11" s="34">
        <f t="shared" si="5"/>
        <v>315.93389500000001</v>
      </c>
      <c r="D11" s="34">
        <f t="shared" si="5"/>
        <v>289.81441000000001</v>
      </c>
      <c r="E11" s="34">
        <f t="shared" si="5"/>
        <v>427.30319499999996</v>
      </c>
      <c r="F11" s="34">
        <f t="shared" si="5"/>
        <v>292.05</v>
      </c>
      <c r="G11" s="34">
        <f t="shared" si="5"/>
        <v>371.16732500000001</v>
      </c>
      <c r="H11" s="34">
        <f t="shared" si="5"/>
        <v>307.19663500000001</v>
      </c>
      <c r="I11" s="34">
        <f t="shared" si="5"/>
        <v>336.79256500000002</v>
      </c>
      <c r="J11" s="34">
        <f t="shared" si="5"/>
        <v>336.49517000000003</v>
      </c>
      <c r="K11" s="34">
        <f t="shared" si="5"/>
        <v>239.81103000000002</v>
      </c>
      <c r="L11" s="34">
        <f t="shared" si="5"/>
        <v>283.71268500000002</v>
      </c>
      <c r="M11" s="34">
        <f t="shared" si="5"/>
        <v>253.21431500000006</v>
      </c>
      <c r="N11" s="34">
        <f t="shared" si="5"/>
        <v>240.89806000000004</v>
      </c>
      <c r="O11" s="34">
        <f t="shared" si="5"/>
        <v>234.93990500000001</v>
      </c>
      <c r="P11" s="34">
        <f t="shared" si="5"/>
        <v>209.59980000000002</v>
      </c>
      <c r="Q11" s="34">
        <f t="shared" si="5"/>
        <v>301.45383500000003</v>
      </c>
      <c r="R11" s="34">
        <f t="shared" si="5"/>
        <v>262.10540000000003</v>
      </c>
      <c r="Y11" s="27" t="s">
        <v>88</v>
      </c>
      <c r="AA11">
        <f t="shared" ref="AA11:AQ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</row>
    <row r="12" spans="1:43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Y12" s="26">
        <f>SUM(AA11:AQ11)</f>
        <v>0</v>
      </c>
      <c r="Z12" s="25" t="s">
        <v>87</v>
      </c>
    </row>
    <row r="13" spans="1:43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Y13" s="4"/>
      <c r="Z13" s="4"/>
    </row>
    <row r="14" spans="1:43" x14ac:dyDescent="0.2">
      <c r="A14" s="5" t="s">
        <v>45</v>
      </c>
      <c r="B14" s="9">
        <v>17.5</v>
      </c>
      <c r="C14" s="9">
        <v>22.75</v>
      </c>
      <c r="D14" s="9">
        <v>14</v>
      </c>
      <c r="E14" s="9">
        <v>83.47</v>
      </c>
      <c r="F14" s="9">
        <v>65.75</v>
      </c>
      <c r="G14" s="9">
        <v>56.1</v>
      </c>
      <c r="H14" s="9">
        <v>33</v>
      </c>
      <c r="I14" s="9">
        <v>51.3</v>
      </c>
      <c r="J14" s="9">
        <v>57</v>
      </c>
      <c r="K14" s="9">
        <v>16</v>
      </c>
      <c r="L14" s="9">
        <v>42</v>
      </c>
      <c r="M14" s="9">
        <v>13</v>
      </c>
      <c r="N14" s="9">
        <v>24</v>
      </c>
      <c r="O14" s="9">
        <v>22.5</v>
      </c>
      <c r="P14" s="9">
        <v>6.25</v>
      </c>
      <c r="Q14" s="9">
        <v>9.3000000000000007</v>
      </c>
      <c r="R14" s="9">
        <v>9.3000000000000007</v>
      </c>
      <c r="AA14" t="s">
        <v>16</v>
      </c>
    </row>
    <row r="15" spans="1:43" x14ac:dyDescent="0.2">
      <c r="A15" s="5" t="s">
        <v>46</v>
      </c>
      <c r="B15" s="10">
        <v>22</v>
      </c>
      <c r="C15" s="10">
        <v>22</v>
      </c>
      <c r="D15" s="10">
        <v>19.2</v>
      </c>
      <c r="E15" s="10">
        <v>24</v>
      </c>
      <c r="F15" s="10">
        <v>24</v>
      </c>
      <c r="G15" s="10">
        <v>45.8</v>
      </c>
      <c r="H15" s="10">
        <v>27</v>
      </c>
      <c r="I15" s="10">
        <v>29.2</v>
      </c>
      <c r="J15" s="10">
        <v>22.5</v>
      </c>
      <c r="K15" s="10">
        <v>21</v>
      </c>
      <c r="L15" s="10">
        <v>31.5</v>
      </c>
      <c r="M15" s="10">
        <v>5.25</v>
      </c>
      <c r="N15" s="10">
        <v>13.7</v>
      </c>
      <c r="O15" s="10">
        <v>11.5</v>
      </c>
      <c r="P15" s="10">
        <v>3.25</v>
      </c>
      <c r="Q15" s="10">
        <v>23.9</v>
      </c>
      <c r="R15" s="10">
        <v>6.5</v>
      </c>
      <c r="AA15">
        <f t="shared" ref="AA15:AQ15" si="7">IF($F$3=B8,B27,0)</f>
        <v>0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138.99412500000003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</row>
    <row r="16" spans="1:43" x14ac:dyDescent="0.2">
      <c r="A16" s="5" t="s">
        <v>47</v>
      </c>
      <c r="B16" s="10">
        <v>17</v>
      </c>
      <c r="C16" s="10">
        <v>17</v>
      </c>
      <c r="D16" s="10">
        <v>17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1.5</v>
      </c>
      <c r="M16" s="10">
        <v>0</v>
      </c>
      <c r="N16" s="10">
        <v>0</v>
      </c>
      <c r="O16" s="10">
        <v>0</v>
      </c>
      <c r="P16" s="10">
        <v>0</v>
      </c>
      <c r="Q16" s="10">
        <v>9</v>
      </c>
      <c r="R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R17" s="10">
        <v>0</v>
      </c>
      <c r="AA17">
        <f>SUM(AA15:AQ15)</f>
        <v>138.99412500000003</v>
      </c>
    </row>
    <row r="18" spans="1:31" x14ac:dyDescent="0.2">
      <c r="A18" s="5" t="s">
        <v>49</v>
      </c>
      <c r="B18" s="10">
        <v>67.010000000000005</v>
      </c>
      <c r="C18" s="10">
        <v>58.12</v>
      </c>
      <c r="D18" s="10">
        <v>49.73</v>
      </c>
      <c r="E18" s="10">
        <v>81.819999999999993</v>
      </c>
      <c r="F18" s="10">
        <v>7.38</v>
      </c>
      <c r="G18" s="10">
        <v>35.729999999999997</v>
      </c>
      <c r="H18" s="10">
        <v>33.729999999999997</v>
      </c>
      <c r="I18" s="10">
        <v>25.65</v>
      </c>
      <c r="J18" s="10">
        <v>60.61</v>
      </c>
      <c r="K18" s="10">
        <v>18.510000000000002</v>
      </c>
      <c r="L18" s="10">
        <v>9.06</v>
      </c>
      <c r="M18" s="10">
        <v>46.27</v>
      </c>
      <c r="N18" s="10">
        <v>21.76</v>
      </c>
      <c r="O18" s="10">
        <v>14.74</v>
      </c>
      <c r="P18" s="10">
        <v>23.01</v>
      </c>
      <c r="Q18" s="10">
        <v>65.53</v>
      </c>
      <c r="R18" s="10">
        <v>56.64</v>
      </c>
    </row>
    <row r="19" spans="1:31" x14ac:dyDescent="0.2">
      <c r="A19" s="5" t="s">
        <v>50</v>
      </c>
      <c r="B19" s="10">
        <v>13.6</v>
      </c>
      <c r="C19" s="10">
        <v>17.5</v>
      </c>
      <c r="D19" s="10">
        <v>10.8</v>
      </c>
      <c r="E19" s="10">
        <v>20.3</v>
      </c>
      <c r="F19" s="10">
        <v>12.3</v>
      </c>
      <c r="G19" s="10">
        <v>17</v>
      </c>
      <c r="H19" s="10">
        <v>16.600000000000001</v>
      </c>
      <c r="I19" s="10">
        <v>21.5</v>
      </c>
      <c r="J19" s="10">
        <v>17.5</v>
      </c>
      <c r="K19" s="10">
        <v>7.5</v>
      </c>
      <c r="L19" s="10">
        <v>12.6</v>
      </c>
      <c r="M19" s="10">
        <v>7.4</v>
      </c>
      <c r="N19" s="10">
        <v>0</v>
      </c>
      <c r="O19" s="10">
        <v>10.6</v>
      </c>
      <c r="P19" s="10">
        <v>0</v>
      </c>
      <c r="Q19" s="10">
        <v>13.5</v>
      </c>
      <c r="R19" s="10">
        <v>11.1</v>
      </c>
      <c r="AA19" s="29" t="s">
        <v>89</v>
      </c>
      <c r="AE19" s="30">
        <v>5.0999999999999997E-2</v>
      </c>
    </row>
    <row r="20" spans="1:31" x14ac:dyDescent="0.2">
      <c r="A20" s="5" t="s">
        <v>51</v>
      </c>
      <c r="B20" s="10">
        <v>14.45</v>
      </c>
      <c r="C20" s="10">
        <v>14.16</v>
      </c>
      <c r="D20" s="10">
        <v>15.02</v>
      </c>
      <c r="E20" s="10">
        <v>21.44</v>
      </c>
      <c r="F20" s="10">
        <v>12.26</v>
      </c>
      <c r="G20" s="10">
        <v>16.02</v>
      </c>
      <c r="H20" s="10">
        <v>14.83</v>
      </c>
      <c r="I20" s="10">
        <v>14.42</v>
      </c>
      <c r="J20" s="10">
        <v>14.04</v>
      </c>
      <c r="K20" s="10">
        <v>13.69</v>
      </c>
      <c r="L20" s="10">
        <v>14.43</v>
      </c>
      <c r="M20" s="10">
        <v>16.71</v>
      </c>
      <c r="N20" s="10">
        <v>13.17</v>
      </c>
      <c r="O20" s="10">
        <v>13.36</v>
      </c>
      <c r="P20" s="10">
        <v>14.73</v>
      </c>
      <c r="Q20" s="10">
        <v>12.34</v>
      </c>
      <c r="R20" s="10">
        <v>12.1</v>
      </c>
    </row>
    <row r="21" spans="1:31" x14ac:dyDescent="0.2">
      <c r="A21" s="5" t="s">
        <v>52</v>
      </c>
      <c r="B21" s="10">
        <v>19.68</v>
      </c>
      <c r="C21" s="10">
        <v>19.510000000000002</v>
      </c>
      <c r="D21" s="10">
        <v>19.82</v>
      </c>
      <c r="E21" s="10">
        <v>26.11</v>
      </c>
      <c r="F21" s="10">
        <v>18.559999999999999</v>
      </c>
      <c r="G21" s="10">
        <v>22.75</v>
      </c>
      <c r="H21" s="10">
        <v>19.68</v>
      </c>
      <c r="I21" s="10">
        <v>19.440000000000001</v>
      </c>
      <c r="J21" s="10">
        <v>19.440000000000001</v>
      </c>
      <c r="K21" s="10">
        <v>20.11</v>
      </c>
      <c r="L21" s="10">
        <v>20.53</v>
      </c>
      <c r="M21" s="10">
        <v>21.25</v>
      </c>
      <c r="N21" s="10">
        <v>19.239999999999998</v>
      </c>
      <c r="O21" s="10">
        <v>19.36</v>
      </c>
      <c r="P21" s="10">
        <v>20.11</v>
      </c>
      <c r="Q21" s="10">
        <v>17.350000000000001</v>
      </c>
      <c r="R21" s="10">
        <v>16.91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22.5</v>
      </c>
      <c r="F22" s="10">
        <v>0</v>
      </c>
      <c r="G22" s="10">
        <v>0</v>
      </c>
      <c r="H22" s="10">
        <v>4.68</v>
      </c>
      <c r="I22" s="10">
        <v>3.87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31" x14ac:dyDescent="0.2">
      <c r="A23" s="5" t="s">
        <v>53</v>
      </c>
      <c r="B23" s="10">
        <v>1.5</v>
      </c>
      <c r="C23" s="10">
        <v>1.5</v>
      </c>
      <c r="D23" s="10">
        <v>1.5</v>
      </c>
      <c r="E23" s="10">
        <v>1.5</v>
      </c>
      <c r="F23" s="10">
        <v>5</v>
      </c>
      <c r="G23" s="10">
        <v>13</v>
      </c>
      <c r="H23" s="10">
        <v>9.5</v>
      </c>
      <c r="I23" s="10">
        <v>17.5</v>
      </c>
      <c r="J23" s="10">
        <v>1.5</v>
      </c>
      <c r="K23" s="10">
        <v>1.5</v>
      </c>
      <c r="L23" s="10">
        <v>9.5</v>
      </c>
      <c r="M23" s="10">
        <v>1.5</v>
      </c>
      <c r="N23" s="10">
        <v>1.5</v>
      </c>
      <c r="O23" s="10">
        <v>1.5</v>
      </c>
      <c r="P23" s="10">
        <v>1.5</v>
      </c>
      <c r="Q23" s="10">
        <v>7.5</v>
      </c>
      <c r="R23" s="10">
        <v>7.5</v>
      </c>
    </row>
    <row r="24" spans="1:31" x14ac:dyDescent="0.2">
      <c r="A24" s="5" t="s">
        <v>54</v>
      </c>
      <c r="B24" s="18">
        <f>SUM(B14:B23)*$AE$19*6/12</f>
        <v>4.4048699999999998</v>
      </c>
      <c r="C24" s="18">
        <f t="shared" ref="C24:R24" si="8">SUM(C14:C23)*$AE$19*6/12</f>
        <v>4.3997699999999993</v>
      </c>
      <c r="D24" s="18">
        <f t="shared" si="8"/>
        <v>3.7502849999999994</v>
      </c>
      <c r="E24" s="18">
        <f t="shared" si="8"/>
        <v>7.1690700000000005</v>
      </c>
      <c r="F24" s="18">
        <f t="shared" si="8"/>
        <v>3.8058749999999999</v>
      </c>
      <c r="G24" s="18">
        <f t="shared" si="8"/>
        <v>5.7732000000000001</v>
      </c>
      <c r="H24" s="18">
        <f t="shared" si="8"/>
        <v>4.1825099999999997</v>
      </c>
      <c r="I24" s="18">
        <f t="shared" si="8"/>
        <v>4.9184399999999995</v>
      </c>
      <c r="J24" s="18">
        <f t="shared" si="8"/>
        <v>4.9110449999999997</v>
      </c>
      <c r="K24" s="18">
        <f t="shared" si="8"/>
        <v>2.5069049999999997</v>
      </c>
      <c r="L24" s="18">
        <f t="shared" si="8"/>
        <v>3.5985600000000004</v>
      </c>
      <c r="M24" s="18">
        <f t="shared" si="8"/>
        <v>2.8401900000000002</v>
      </c>
      <c r="N24" s="18">
        <f t="shared" si="8"/>
        <v>2.533935</v>
      </c>
      <c r="O24" s="18">
        <f t="shared" si="8"/>
        <v>2.38578</v>
      </c>
      <c r="P24" s="18">
        <f t="shared" si="8"/>
        <v>1.7556750000000001</v>
      </c>
      <c r="Q24" s="18">
        <f t="shared" si="8"/>
        <v>4.0397099999999995</v>
      </c>
      <c r="R24" s="18">
        <f t="shared" si="8"/>
        <v>3.0612749999999997</v>
      </c>
    </row>
    <row r="25" spans="1:31" x14ac:dyDescent="0.2">
      <c r="A25" s="5" t="s">
        <v>55</v>
      </c>
      <c r="B25" s="35">
        <f t="shared" ref="B25:R25" si="9">SUM(B14:B24)</f>
        <v>177.14487</v>
      </c>
      <c r="C25" s="35">
        <f t="shared" si="9"/>
        <v>176.93976999999998</v>
      </c>
      <c r="D25" s="35">
        <f t="shared" si="9"/>
        <v>150.82028499999998</v>
      </c>
      <c r="E25" s="35">
        <f t="shared" si="9"/>
        <v>288.30906999999996</v>
      </c>
      <c r="F25" s="35">
        <f t="shared" si="9"/>
        <v>153.05587499999999</v>
      </c>
      <c r="G25" s="35">
        <f t="shared" si="9"/>
        <v>232.17320000000001</v>
      </c>
      <c r="H25" s="35">
        <f t="shared" si="9"/>
        <v>168.20251000000002</v>
      </c>
      <c r="I25" s="35">
        <f t="shared" si="9"/>
        <v>197.79844</v>
      </c>
      <c r="J25" s="35">
        <f t="shared" si="9"/>
        <v>197.501045</v>
      </c>
      <c r="K25" s="35">
        <f t="shared" si="9"/>
        <v>100.81690500000001</v>
      </c>
      <c r="L25" s="35">
        <f t="shared" si="9"/>
        <v>144.71856</v>
      </c>
      <c r="M25" s="35">
        <f t="shared" si="9"/>
        <v>114.22019000000003</v>
      </c>
      <c r="N25" s="35">
        <f t="shared" si="9"/>
        <v>101.903935</v>
      </c>
      <c r="O25" s="35">
        <f t="shared" si="9"/>
        <v>95.945779999999999</v>
      </c>
      <c r="P25" s="35">
        <f t="shared" si="9"/>
        <v>70.605675000000005</v>
      </c>
      <c r="Q25" s="35">
        <f t="shared" si="9"/>
        <v>162.45970999999997</v>
      </c>
      <c r="R25" s="35">
        <f t="shared" si="9"/>
        <v>123.11127499999998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31" x14ac:dyDescent="0.2">
      <c r="A27" s="5" t="s">
        <v>56</v>
      </c>
      <c r="B27" s="34">
        <f t="shared" ref="B27:R27" si="10">B11-B25</f>
        <v>138.99412500000003</v>
      </c>
      <c r="C27" s="34">
        <f t="shared" si="10"/>
        <v>138.99412500000003</v>
      </c>
      <c r="D27" s="34">
        <f t="shared" si="10"/>
        <v>138.99412500000003</v>
      </c>
      <c r="E27" s="34">
        <f t="shared" si="10"/>
        <v>138.994125</v>
      </c>
      <c r="F27" s="34">
        <f t="shared" si="10"/>
        <v>138.99412500000003</v>
      </c>
      <c r="G27" s="34">
        <f t="shared" si="10"/>
        <v>138.994125</v>
      </c>
      <c r="H27" s="34">
        <f t="shared" si="10"/>
        <v>138.994125</v>
      </c>
      <c r="I27" s="34">
        <f t="shared" si="10"/>
        <v>138.99412500000003</v>
      </c>
      <c r="J27" s="34">
        <f t="shared" si="10"/>
        <v>138.99412500000003</v>
      </c>
      <c r="K27" s="34">
        <f t="shared" si="10"/>
        <v>138.994125</v>
      </c>
      <c r="L27" s="34">
        <f t="shared" si="10"/>
        <v>138.99412500000003</v>
      </c>
      <c r="M27" s="34">
        <f t="shared" si="10"/>
        <v>138.99412500000003</v>
      </c>
      <c r="N27" s="34">
        <f t="shared" si="10"/>
        <v>138.99412500000005</v>
      </c>
      <c r="O27" s="34">
        <f t="shared" si="10"/>
        <v>138.994125</v>
      </c>
      <c r="P27" s="34">
        <f t="shared" si="10"/>
        <v>138.994125</v>
      </c>
      <c r="Q27" s="34">
        <f t="shared" si="10"/>
        <v>138.99412500000005</v>
      </c>
      <c r="R27" s="34">
        <f t="shared" si="10"/>
        <v>138.99412500000005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L8">
    <cfRule type="cellIs" dxfId="58" priority="8" stopIfTrue="1" operator="equal">
      <formula>$F$3</formula>
    </cfRule>
  </conditionalFormatting>
  <conditionalFormatting sqref="F7:J7">
    <cfRule type="cellIs" dxfId="57" priority="9" stopIfTrue="1" operator="equal">
      <formula>1</formula>
    </cfRule>
  </conditionalFormatting>
  <conditionalFormatting sqref="M8:R8">
    <cfRule type="cellIs" dxfId="56" priority="7" stopIfTrue="1" operator="equal">
      <formula>$F$3</formula>
    </cfRule>
  </conditionalFormatting>
  <conditionalFormatting sqref="B10">
    <cfRule type="expression" dxfId="55" priority="6">
      <formula>AA10=1</formula>
    </cfRule>
    <cfRule type="expression" dxfId="54" priority="10" stopIfTrue="1">
      <formula>AA6=1</formula>
    </cfRule>
  </conditionalFormatting>
  <conditionalFormatting sqref="F4">
    <cfRule type="expression" dxfId="53" priority="5" stopIfTrue="1">
      <formula>$Y$12=1</formula>
    </cfRule>
  </conditionalFormatting>
  <conditionalFormatting sqref="F5">
    <cfRule type="expression" dxfId="52" priority="4" stopIfTrue="1">
      <formula>$Y$12=1</formula>
    </cfRule>
  </conditionalFormatting>
  <conditionalFormatting sqref="F6">
    <cfRule type="expression" dxfId="51" priority="3" stopIfTrue="1">
      <formula>$Y$12=1</formula>
    </cfRule>
  </conditionalFormatting>
  <conditionalFormatting sqref="C10:R10">
    <cfRule type="expression" dxfId="50" priority="1">
      <formula>AB10=1</formula>
    </cfRule>
    <cfRule type="expression" dxfId="49" priority="2" stopIfTrue="1">
      <formula>AB6=1</formula>
    </cfRule>
  </conditionalFormatting>
  <dataValidations count="1">
    <dataValidation type="list" allowBlank="1" showInputMessage="1" showErrorMessage="1" sqref="F3">
      <formula1>$B$8:$R$8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9" width="9.7109375" customWidth="1"/>
    <col min="25" max="27" width="9.140625" hidden="1" customWidth="1"/>
    <col min="28" max="45" width="8.85546875" hidden="1" customWidth="1"/>
    <col min="46" max="46" width="9.140625" hidden="1" customWidth="1"/>
  </cols>
  <sheetData>
    <row r="1" spans="1:45" x14ac:dyDescent="0.2">
      <c r="A1" s="2" t="s">
        <v>73</v>
      </c>
      <c r="B1" s="2"/>
      <c r="C1" s="2"/>
      <c r="G1" s="2"/>
      <c r="J1" s="22"/>
      <c r="S1" s="2"/>
    </row>
    <row r="2" spans="1:45" x14ac:dyDescent="0.2">
      <c r="C2" s="2"/>
      <c r="D2" s="2"/>
      <c r="Z2" s="25"/>
      <c r="AA2" s="25"/>
      <c r="AB2" s="4"/>
      <c r="AC2" s="4"/>
    </row>
    <row r="3" spans="1:45" x14ac:dyDescent="0.2">
      <c r="B3" s="22" t="s">
        <v>59</v>
      </c>
      <c r="C3" s="22"/>
      <c r="D3" s="22"/>
      <c r="E3" s="5"/>
      <c r="F3" s="24" t="s">
        <v>11</v>
      </c>
      <c r="R3" s="3"/>
      <c r="Z3" s="4"/>
      <c r="AA3" s="4"/>
    </row>
    <row r="4" spans="1:45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6.25</v>
      </c>
      <c r="G4" s="33" t="str">
        <f>IF(Z8=1,"","&lt;= enter cash price if no futures market")</f>
        <v/>
      </c>
      <c r="H4" s="15"/>
      <c r="I4" s="15"/>
      <c r="J4" s="15"/>
      <c r="K4" s="15"/>
      <c r="Z4" s="4"/>
      <c r="AA4" s="4"/>
      <c r="AB4" t="str">
        <f t="shared" ref="AB4:AS4" si="0">B8</f>
        <v>S. Wht</v>
      </c>
      <c r="AC4" t="str">
        <f t="shared" si="0"/>
        <v>Durum</v>
      </c>
      <c r="AD4" t="str">
        <f t="shared" si="0"/>
        <v>Barley</v>
      </c>
      <c r="AE4" t="str">
        <f t="shared" si="0"/>
        <v>Corn</v>
      </c>
      <c r="AF4" t="str">
        <f t="shared" si="0"/>
        <v>Soybean</v>
      </c>
      <c r="AG4" t="str">
        <f t="shared" si="0"/>
        <v>Drybeans</v>
      </c>
      <c r="AH4" t="str">
        <f t="shared" si="0"/>
        <v>Oil Snflr</v>
      </c>
      <c r="AI4" t="str">
        <f t="shared" si="0"/>
        <v>Conf Snflr</v>
      </c>
      <c r="AJ4" t="str">
        <f t="shared" si="0"/>
        <v>Canola</v>
      </c>
      <c r="AK4" t="str">
        <f t="shared" si="0"/>
        <v>Flax</v>
      </c>
      <c r="AL4" t="str">
        <f t="shared" si="0"/>
        <v>Field Pea</v>
      </c>
      <c r="AM4" t="str">
        <f t="shared" si="0"/>
        <v>Oats</v>
      </c>
      <c r="AN4" t="str">
        <f t="shared" si="0"/>
        <v>Lentils</v>
      </c>
      <c r="AO4" t="str">
        <f t="shared" si="0"/>
        <v>Mustard</v>
      </c>
      <c r="AP4" t="str">
        <f t="shared" si="0"/>
        <v>Buckwht</v>
      </c>
      <c r="AQ4" t="str">
        <f t="shared" si="0"/>
        <v>Millet</v>
      </c>
      <c r="AR4" t="str">
        <f t="shared" si="0"/>
        <v>W.Wht</v>
      </c>
      <c r="AS4" t="str">
        <f t="shared" si="0"/>
        <v>Rye</v>
      </c>
    </row>
    <row r="5" spans="1:45" x14ac:dyDescent="0.2">
      <c r="B5" s="5" t="s">
        <v>44</v>
      </c>
      <c r="C5" s="5"/>
      <c r="D5" s="5"/>
      <c r="E5" s="5"/>
      <c r="F5" s="9">
        <v>-0.55000000000000004</v>
      </c>
      <c r="G5" s="33" t="str">
        <f>IF(F5&gt;0,"Basis is usually Negative",IF(Z8=1,"","&lt;= enter 0 basis if no futures market"))</f>
        <v/>
      </c>
      <c r="Z5" s="4" t="s">
        <v>61</v>
      </c>
      <c r="AA5" s="4"/>
      <c r="AB5" s="23">
        <v>1</v>
      </c>
      <c r="AC5" s="23">
        <v>0</v>
      </c>
      <c r="AD5" s="23">
        <v>0</v>
      </c>
      <c r="AE5" s="23">
        <v>1</v>
      </c>
      <c r="AF5" s="23">
        <v>1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1</v>
      </c>
      <c r="AN5" s="23">
        <v>0</v>
      </c>
      <c r="AO5" s="23">
        <v>0</v>
      </c>
      <c r="AP5" s="23">
        <v>0</v>
      </c>
      <c r="AQ5" s="23">
        <v>0</v>
      </c>
      <c r="AR5" s="23">
        <v>1</v>
      </c>
      <c r="AS5" s="23">
        <v>0</v>
      </c>
    </row>
    <row r="6" spans="1:45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5.7</v>
      </c>
      <c r="G6" s="4"/>
      <c r="Z6" s="4" t="s">
        <v>60</v>
      </c>
      <c r="AA6" s="4"/>
      <c r="AB6">
        <f t="shared" ref="AB6:AS6" si="1">IF($F$3=B8,1,0)</f>
        <v>1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  <c r="AQ6">
        <f t="shared" si="1"/>
        <v>0</v>
      </c>
      <c r="AR6">
        <f t="shared" si="1"/>
        <v>0</v>
      </c>
      <c r="AS6">
        <f t="shared" si="1"/>
        <v>0</v>
      </c>
    </row>
    <row r="7" spans="1:45" x14ac:dyDescent="0.2">
      <c r="F7" s="4"/>
      <c r="G7" s="4"/>
      <c r="H7" s="4"/>
      <c r="I7" s="4"/>
      <c r="J7" s="4"/>
      <c r="Z7" s="25" t="s">
        <v>84</v>
      </c>
      <c r="AA7" s="4"/>
      <c r="AB7">
        <f>IF(AB5+AB6=2,1,0)</f>
        <v>1</v>
      </c>
      <c r="AC7">
        <f t="shared" ref="AC7:AS7" si="2">IF(AC5+AC6=2,1,0)</f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ref="AN7" si="3">IF(AN5+AN6=2,1,0)</f>
        <v>0</v>
      </c>
      <c r="AO7">
        <f t="shared" si="2"/>
        <v>0</v>
      </c>
      <c r="AP7">
        <f t="shared" si="2"/>
        <v>0</v>
      </c>
      <c r="AQ7">
        <f t="shared" si="2"/>
        <v>0</v>
      </c>
      <c r="AR7">
        <f t="shared" si="2"/>
        <v>0</v>
      </c>
      <c r="AS7">
        <f t="shared" si="2"/>
        <v>0</v>
      </c>
    </row>
    <row r="8" spans="1:45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17</v>
      </c>
      <c r="O8" s="17" t="s">
        <v>72</v>
      </c>
      <c r="P8" s="17" t="s">
        <v>80</v>
      </c>
      <c r="Q8" s="17" t="s">
        <v>81</v>
      </c>
      <c r="R8" s="17" t="s">
        <v>62</v>
      </c>
      <c r="S8" s="17" t="s">
        <v>83</v>
      </c>
      <c r="Z8" s="26">
        <f>SUM(AB7:AS7)</f>
        <v>1</v>
      </c>
      <c r="AA8" s="25" t="s">
        <v>86</v>
      </c>
    </row>
    <row r="9" spans="1:45" x14ac:dyDescent="0.2">
      <c r="A9" s="5" t="s">
        <v>0</v>
      </c>
      <c r="B9" s="8">
        <v>44</v>
      </c>
      <c r="C9" s="8">
        <v>46</v>
      </c>
      <c r="D9" s="8">
        <v>65</v>
      </c>
      <c r="E9" s="8">
        <v>101</v>
      </c>
      <c r="F9" s="8">
        <v>30</v>
      </c>
      <c r="G9" s="8">
        <v>1580</v>
      </c>
      <c r="H9" s="8">
        <v>1540</v>
      </c>
      <c r="I9" s="8">
        <v>1550</v>
      </c>
      <c r="J9" s="8">
        <v>1740</v>
      </c>
      <c r="K9" s="8">
        <v>18</v>
      </c>
      <c r="L9" s="8">
        <v>36</v>
      </c>
      <c r="M9" s="8">
        <v>67</v>
      </c>
      <c r="N9" s="8">
        <v>1230</v>
      </c>
      <c r="O9" s="8">
        <v>850</v>
      </c>
      <c r="P9" s="8">
        <v>900</v>
      </c>
      <c r="Q9" s="8">
        <v>1500</v>
      </c>
      <c r="R9" s="8">
        <v>47</v>
      </c>
      <c r="S9" s="8">
        <v>43</v>
      </c>
    </row>
    <row r="10" spans="1:45" x14ac:dyDescent="0.2">
      <c r="A10" s="19" t="s">
        <v>43</v>
      </c>
      <c r="B10" s="6">
        <f>IF($F$3=B8,$F$6,B11/B9)</f>
        <v>5.7</v>
      </c>
      <c r="C10" s="6">
        <f t="shared" ref="C10:S10" si="4">IF($F$3=C8,$F$6,C11/C9)</f>
        <v>5.6650766304347826</v>
      </c>
      <c r="D10" s="6">
        <f t="shared" si="4"/>
        <v>3.6945393076923074</v>
      </c>
      <c r="E10" s="6">
        <f t="shared" si="4"/>
        <v>3.40946896039604</v>
      </c>
      <c r="F10" s="6">
        <f t="shared" si="4"/>
        <v>8.2242921666666664</v>
      </c>
      <c r="G10" s="6">
        <f t="shared" si="4"/>
        <v>0.20534250316455699</v>
      </c>
      <c r="H10" s="6">
        <f t="shared" si="4"/>
        <v>0.17317207467532464</v>
      </c>
      <c r="I10" s="6">
        <f t="shared" si="4"/>
        <v>0.20104671290322582</v>
      </c>
      <c r="J10" s="6">
        <f t="shared" si="4"/>
        <v>0.16864384482758621</v>
      </c>
      <c r="K10" s="6">
        <f t="shared" si="4"/>
        <v>10.872215833333334</v>
      </c>
      <c r="L10" s="6">
        <f t="shared" si="4"/>
        <v>6.5735583333333345</v>
      </c>
      <c r="M10" s="6">
        <f t="shared" si="4"/>
        <v>3.1174224626865672</v>
      </c>
      <c r="N10" s="6">
        <f t="shared" ref="N10" si="5">IF($F$3=N8,$F$6,N11/N9)</f>
        <v>0.20112608536585366</v>
      </c>
      <c r="O10" s="6">
        <f t="shared" si="4"/>
        <v>0.23168292352941181</v>
      </c>
      <c r="P10" s="6">
        <f t="shared" si="4"/>
        <v>0.21306885</v>
      </c>
      <c r="Q10" s="6">
        <f t="shared" si="4"/>
        <v>0.11081800999999999</v>
      </c>
      <c r="R10" s="6">
        <f t="shared" si="4"/>
        <v>5.143943510638298</v>
      </c>
      <c r="S10" s="6">
        <f t="shared" si="4"/>
        <v>4.802288372093023</v>
      </c>
      <c r="Z10" s="27" t="s">
        <v>85</v>
      </c>
      <c r="AA10" s="25"/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1</v>
      </c>
      <c r="AH10" s="28">
        <v>1</v>
      </c>
      <c r="AI10" s="28">
        <v>1</v>
      </c>
      <c r="AJ10" s="28">
        <v>1</v>
      </c>
      <c r="AK10" s="28">
        <v>0</v>
      </c>
      <c r="AL10" s="28">
        <v>0</v>
      </c>
      <c r="AM10" s="28">
        <v>0</v>
      </c>
      <c r="AN10" s="28">
        <v>1</v>
      </c>
      <c r="AO10" s="28">
        <v>1</v>
      </c>
      <c r="AP10" s="28">
        <v>1</v>
      </c>
      <c r="AQ10" s="28">
        <v>1</v>
      </c>
      <c r="AR10" s="28">
        <v>0</v>
      </c>
      <c r="AS10" s="28">
        <v>0</v>
      </c>
    </row>
    <row r="11" spans="1:45" x14ac:dyDescent="0.2">
      <c r="A11" s="5" t="s">
        <v>1</v>
      </c>
      <c r="B11" s="34">
        <f t="shared" ref="B11:S11" si="6">IF($F$3=B8,B9*B10,$AB$17+B25)</f>
        <v>250.8</v>
      </c>
      <c r="C11" s="34">
        <f t="shared" si="6"/>
        <v>260.593525</v>
      </c>
      <c r="D11" s="34">
        <f t="shared" si="6"/>
        <v>240.14505499999999</v>
      </c>
      <c r="E11" s="34">
        <f t="shared" si="6"/>
        <v>344.35636500000004</v>
      </c>
      <c r="F11" s="34">
        <f t="shared" si="6"/>
        <v>246.72876500000001</v>
      </c>
      <c r="G11" s="34">
        <f t="shared" si="6"/>
        <v>324.44115500000004</v>
      </c>
      <c r="H11" s="34">
        <f t="shared" si="6"/>
        <v>266.68499499999996</v>
      </c>
      <c r="I11" s="34">
        <f t="shared" si="6"/>
        <v>311.62240500000001</v>
      </c>
      <c r="J11" s="34">
        <f t="shared" si="6"/>
        <v>293.44029</v>
      </c>
      <c r="K11" s="34">
        <f t="shared" si="6"/>
        <v>195.69988499999999</v>
      </c>
      <c r="L11" s="34">
        <f t="shared" si="6"/>
        <v>236.64810000000003</v>
      </c>
      <c r="M11" s="34">
        <f t="shared" si="6"/>
        <v>208.86730500000002</v>
      </c>
      <c r="N11" s="34">
        <f t="shared" si="6"/>
        <v>247.385085</v>
      </c>
      <c r="O11" s="34">
        <f t="shared" si="6"/>
        <v>196.93048500000003</v>
      </c>
      <c r="P11" s="34">
        <f t="shared" si="6"/>
        <v>191.761965</v>
      </c>
      <c r="Q11" s="34">
        <f t="shared" si="6"/>
        <v>166.22701499999999</v>
      </c>
      <c r="R11" s="34">
        <f t="shared" si="6"/>
        <v>241.76534500000002</v>
      </c>
      <c r="S11" s="34">
        <f t="shared" si="6"/>
        <v>206.4984</v>
      </c>
      <c r="Z11" s="27" t="s">
        <v>88</v>
      </c>
      <c r="AB11">
        <f t="shared" ref="AB11:AS11" si="7">IF(AB6+AB10=2,1,0)</f>
        <v>0</v>
      </c>
      <c r="AC11">
        <f t="shared" si="7"/>
        <v>0</v>
      </c>
      <c r="AD11">
        <f t="shared" si="7"/>
        <v>0</v>
      </c>
      <c r="AE11">
        <f t="shared" si="7"/>
        <v>0</v>
      </c>
      <c r="AF11">
        <f t="shared" si="7"/>
        <v>0</v>
      </c>
      <c r="AG11">
        <f t="shared" si="7"/>
        <v>0</v>
      </c>
      <c r="AH11">
        <f t="shared" si="7"/>
        <v>0</v>
      </c>
      <c r="AI11">
        <f t="shared" si="7"/>
        <v>0</v>
      </c>
      <c r="AJ11">
        <f t="shared" si="7"/>
        <v>0</v>
      </c>
      <c r="AK11">
        <f t="shared" si="7"/>
        <v>0</v>
      </c>
      <c r="AL11">
        <f t="shared" si="7"/>
        <v>0</v>
      </c>
      <c r="AM11">
        <f t="shared" si="7"/>
        <v>0</v>
      </c>
      <c r="AN11">
        <f t="shared" ref="AN11" si="8">IF(AN6+AN10=2,1,0)</f>
        <v>0</v>
      </c>
      <c r="AO11">
        <f t="shared" si="7"/>
        <v>0</v>
      </c>
      <c r="AP11">
        <f t="shared" si="7"/>
        <v>0</v>
      </c>
      <c r="AQ11">
        <f t="shared" si="7"/>
        <v>0</v>
      </c>
      <c r="AR11">
        <f t="shared" si="7"/>
        <v>0</v>
      </c>
      <c r="AS11">
        <f t="shared" si="7"/>
        <v>0</v>
      </c>
    </row>
    <row r="12" spans="1:45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Z12" s="26">
        <f>SUM(AB11:AS11)</f>
        <v>0</v>
      </c>
      <c r="AA12" s="25" t="s">
        <v>87</v>
      </c>
    </row>
    <row r="13" spans="1:45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Z13" s="4"/>
      <c r="AA13" s="4"/>
    </row>
    <row r="14" spans="1:45" x14ac:dyDescent="0.2">
      <c r="A14" s="5" t="s">
        <v>45</v>
      </c>
      <c r="B14" s="9">
        <v>17</v>
      </c>
      <c r="C14" s="9">
        <v>23.4</v>
      </c>
      <c r="D14" s="9">
        <v>12.8</v>
      </c>
      <c r="E14" s="9">
        <v>76.849999999999994</v>
      </c>
      <c r="F14" s="9">
        <v>65.75</v>
      </c>
      <c r="G14" s="9">
        <v>56.1</v>
      </c>
      <c r="H14" s="9">
        <v>33</v>
      </c>
      <c r="I14" s="9">
        <v>48.6</v>
      </c>
      <c r="J14" s="9">
        <v>57</v>
      </c>
      <c r="K14" s="9">
        <v>14.4</v>
      </c>
      <c r="L14" s="9">
        <v>42</v>
      </c>
      <c r="M14" s="9">
        <v>13</v>
      </c>
      <c r="N14" s="9">
        <v>31.5</v>
      </c>
      <c r="O14" s="9">
        <v>24</v>
      </c>
      <c r="P14" s="9">
        <v>22.5</v>
      </c>
      <c r="Q14" s="9">
        <v>6.25</v>
      </c>
      <c r="R14" s="9">
        <v>8.5299999999999994</v>
      </c>
      <c r="S14" s="9">
        <v>9.3000000000000007</v>
      </c>
      <c r="AB14" t="s">
        <v>16</v>
      </c>
    </row>
    <row r="15" spans="1:45" x14ac:dyDescent="0.2">
      <c r="A15" s="5" t="s">
        <v>46</v>
      </c>
      <c r="B15" s="10">
        <v>25.2</v>
      </c>
      <c r="C15" s="10">
        <v>25.2</v>
      </c>
      <c r="D15" s="10">
        <v>23.7</v>
      </c>
      <c r="E15" s="10">
        <v>22</v>
      </c>
      <c r="F15" s="10">
        <v>22</v>
      </c>
      <c r="G15" s="10">
        <v>45.8</v>
      </c>
      <c r="H15" s="10">
        <v>33.200000000000003</v>
      </c>
      <c r="I15" s="10">
        <v>35.299999999999997</v>
      </c>
      <c r="J15" s="10">
        <v>22.5</v>
      </c>
      <c r="K15" s="10">
        <v>28.5</v>
      </c>
      <c r="L15" s="10">
        <v>35</v>
      </c>
      <c r="M15" s="10">
        <v>10.25</v>
      </c>
      <c r="N15" s="10">
        <v>34.6</v>
      </c>
      <c r="O15" s="10">
        <v>19.7</v>
      </c>
      <c r="P15" s="10">
        <v>17.100000000000001</v>
      </c>
      <c r="Q15" s="10">
        <v>9.25</v>
      </c>
      <c r="R15" s="10">
        <v>22.4</v>
      </c>
      <c r="S15" s="10">
        <v>6.5</v>
      </c>
      <c r="AB15">
        <f t="shared" ref="AB15:AS15" si="9">IF($F$3=B8,B27,0)</f>
        <v>96.052050000000008</v>
      </c>
      <c r="AC15">
        <f t="shared" si="9"/>
        <v>0</v>
      </c>
      <c r="AD15">
        <f t="shared" si="9"/>
        <v>0</v>
      </c>
      <c r="AE15">
        <f t="shared" si="9"/>
        <v>0</v>
      </c>
      <c r="AF15">
        <f t="shared" si="9"/>
        <v>0</v>
      </c>
      <c r="AG15">
        <f t="shared" si="9"/>
        <v>0</v>
      </c>
      <c r="AH15">
        <f t="shared" si="9"/>
        <v>0</v>
      </c>
      <c r="AI15">
        <f t="shared" si="9"/>
        <v>0</v>
      </c>
      <c r="AJ15">
        <f t="shared" si="9"/>
        <v>0</v>
      </c>
      <c r="AK15">
        <f t="shared" si="9"/>
        <v>0</v>
      </c>
      <c r="AL15">
        <f t="shared" si="9"/>
        <v>0</v>
      </c>
      <c r="AM15">
        <f t="shared" si="9"/>
        <v>0</v>
      </c>
      <c r="AN15">
        <f t="shared" si="9"/>
        <v>0</v>
      </c>
      <c r="AO15">
        <f t="shared" si="9"/>
        <v>0</v>
      </c>
      <c r="AP15">
        <f t="shared" si="9"/>
        <v>0</v>
      </c>
      <c r="AQ15">
        <f t="shared" si="9"/>
        <v>0</v>
      </c>
      <c r="AR15">
        <f t="shared" si="9"/>
        <v>0</v>
      </c>
      <c r="AS15">
        <f t="shared" si="9"/>
        <v>0</v>
      </c>
    </row>
    <row r="16" spans="1:45" x14ac:dyDescent="0.2">
      <c r="A16" s="5" t="s">
        <v>47</v>
      </c>
      <c r="B16" s="10">
        <v>9</v>
      </c>
      <c r="C16" s="10">
        <v>9</v>
      </c>
      <c r="D16" s="10">
        <v>9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1.5</v>
      </c>
      <c r="M16" s="10">
        <v>0</v>
      </c>
      <c r="N16" s="10">
        <v>16</v>
      </c>
      <c r="O16" s="10">
        <v>0</v>
      </c>
      <c r="P16" s="10">
        <v>0</v>
      </c>
      <c r="Q16" s="10">
        <v>0</v>
      </c>
      <c r="R16" s="10">
        <v>9</v>
      </c>
      <c r="S16" s="10">
        <v>0</v>
      </c>
      <c r="AB16" t="s">
        <v>14</v>
      </c>
    </row>
    <row r="17" spans="1:32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B17">
        <f>SUM(AB15:AS15)</f>
        <v>96.052050000000008</v>
      </c>
    </row>
    <row r="18" spans="1:32" x14ac:dyDescent="0.2">
      <c r="A18" s="5" t="s">
        <v>49</v>
      </c>
      <c r="B18" s="10">
        <v>48.82</v>
      </c>
      <c r="C18" s="10">
        <v>51.71</v>
      </c>
      <c r="D18" s="10">
        <v>43.42</v>
      </c>
      <c r="E18" s="10">
        <v>59.46</v>
      </c>
      <c r="F18" s="10">
        <v>4.5199999999999996</v>
      </c>
      <c r="G18" s="10">
        <v>31.65</v>
      </c>
      <c r="H18" s="10">
        <v>30.16</v>
      </c>
      <c r="I18" s="10">
        <v>30.46</v>
      </c>
      <c r="J18" s="10">
        <v>61.26</v>
      </c>
      <c r="K18" s="10">
        <v>15.98</v>
      </c>
      <c r="L18" s="10">
        <v>8.09</v>
      </c>
      <c r="M18" s="10">
        <v>36.68</v>
      </c>
      <c r="N18" s="10">
        <v>4.6100000000000003</v>
      </c>
      <c r="O18" s="10">
        <v>18.940000000000001</v>
      </c>
      <c r="P18" s="10">
        <v>10.63</v>
      </c>
      <c r="Q18" s="10">
        <v>16.07</v>
      </c>
      <c r="R18" s="10">
        <v>53.16</v>
      </c>
      <c r="S18" s="10">
        <v>47.37</v>
      </c>
    </row>
    <row r="19" spans="1:32" x14ac:dyDescent="0.2">
      <c r="A19" s="5" t="s">
        <v>50</v>
      </c>
      <c r="B19" s="10">
        <v>14.6</v>
      </c>
      <c r="C19" s="10">
        <v>14.7</v>
      </c>
      <c r="D19" s="10">
        <v>13.7</v>
      </c>
      <c r="E19" s="10">
        <v>18.399999999999999</v>
      </c>
      <c r="F19" s="10">
        <v>18.100000000000001</v>
      </c>
      <c r="G19" s="10">
        <v>20.5</v>
      </c>
      <c r="H19" s="10">
        <v>15.3</v>
      </c>
      <c r="I19" s="10">
        <v>28.1</v>
      </c>
      <c r="J19" s="10">
        <v>16.100000000000001</v>
      </c>
      <c r="K19" s="10">
        <v>8.1</v>
      </c>
      <c r="L19" s="10">
        <v>10.7</v>
      </c>
      <c r="M19" s="10">
        <v>10.4</v>
      </c>
      <c r="N19" s="10">
        <v>17.100000000000001</v>
      </c>
      <c r="O19" s="10">
        <v>0</v>
      </c>
      <c r="P19" s="10">
        <v>14.3</v>
      </c>
      <c r="Q19" s="10">
        <v>0</v>
      </c>
      <c r="R19" s="10">
        <v>15</v>
      </c>
      <c r="S19" s="10">
        <v>10.7</v>
      </c>
      <c r="AB19" s="29" t="s">
        <v>89</v>
      </c>
      <c r="AF19" s="30">
        <v>5.0999999999999997E-2</v>
      </c>
    </row>
    <row r="20" spans="1:32" x14ac:dyDescent="0.2">
      <c r="A20" s="5" t="s">
        <v>51</v>
      </c>
      <c r="B20" s="10">
        <v>11.26</v>
      </c>
      <c r="C20" s="10">
        <v>11.36</v>
      </c>
      <c r="D20" s="10">
        <v>12.28</v>
      </c>
      <c r="E20" s="10">
        <v>17.27</v>
      </c>
      <c r="F20" s="10">
        <v>10.59</v>
      </c>
      <c r="G20" s="10">
        <v>14.49</v>
      </c>
      <c r="H20" s="10">
        <v>12.11</v>
      </c>
      <c r="I20" s="10">
        <v>12.12</v>
      </c>
      <c r="J20" s="10">
        <v>11.05</v>
      </c>
      <c r="K20" s="10">
        <v>10.88</v>
      </c>
      <c r="L20" s="10">
        <v>11.94</v>
      </c>
      <c r="M20" s="10">
        <v>13.32</v>
      </c>
      <c r="N20" s="10">
        <v>13</v>
      </c>
      <c r="O20" s="10">
        <v>10.81</v>
      </c>
      <c r="P20" s="10">
        <v>10.54</v>
      </c>
      <c r="Q20" s="10">
        <v>11.53</v>
      </c>
      <c r="R20" s="10">
        <v>10.51</v>
      </c>
      <c r="S20" s="10">
        <v>10.48</v>
      </c>
    </row>
    <row r="21" spans="1:32" x14ac:dyDescent="0.2">
      <c r="A21" s="5" t="s">
        <v>52</v>
      </c>
      <c r="B21" s="10">
        <v>17.52</v>
      </c>
      <c r="C21" s="10">
        <v>17.579999999999998</v>
      </c>
      <c r="D21" s="10">
        <v>18.11</v>
      </c>
      <c r="E21" s="10">
        <v>22.47</v>
      </c>
      <c r="F21" s="10">
        <v>16.97</v>
      </c>
      <c r="G21" s="10">
        <v>21.17</v>
      </c>
      <c r="H21" s="10">
        <v>17.47</v>
      </c>
      <c r="I21" s="10">
        <v>17.48</v>
      </c>
      <c r="J21" s="10">
        <v>17.07</v>
      </c>
      <c r="K21" s="10">
        <v>17.809999999999999</v>
      </c>
      <c r="L21" s="10">
        <v>18.37</v>
      </c>
      <c r="M21" s="10">
        <v>18.86</v>
      </c>
      <c r="N21" s="10">
        <v>21.26</v>
      </c>
      <c r="O21" s="10">
        <v>17.420000000000002</v>
      </c>
      <c r="P21" s="10">
        <v>16.760000000000002</v>
      </c>
      <c r="Q21" s="10">
        <v>17.829999999999998</v>
      </c>
      <c r="R21" s="10">
        <v>15.99</v>
      </c>
      <c r="S21" s="10">
        <v>15.85</v>
      </c>
    </row>
    <row r="22" spans="1:32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18.18</v>
      </c>
      <c r="F22" s="10">
        <v>0</v>
      </c>
      <c r="G22" s="10">
        <v>0</v>
      </c>
      <c r="H22" s="10">
        <v>4.6500000000000004</v>
      </c>
      <c r="I22" s="10">
        <v>4.6500000000000004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2" x14ac:dyDescent="0.2">
      <c r="A23" s="5" t="s">
        <v>53</v>
      </c>
      <c r="B23" s="10">
        <v>7.5</v>
      </c>
      <c r="C23" s="10">
        <v>7.5</v>
      </c>
      <c r="D23" s="10">
        <v>7.5</v>
      </c>
      <c r="E23" s="10">
        <v>7.5</v>
      </c>
      <c r="F23" s="10">
        <v>5</v>
      </c>
      <c r="G23" s="10">
        <v>13</v>
      </c>
      <c r="H23" s="10">
        <v>15.5</v>
      </c>
      <c r="I23" s="10">
        <v>23.5</v>
      </c>
      <c r="J23" s="10">
        <v>7.5</v>
      </c>
      <c r="K23" s="10">
        <v>1.5</v>
      </c>
      <c r="L23" s="10">
        <v>9.5</v>
      </c>
      <c r="M23" s="10">
        <v>7.5</v>
      </c>
      <c r="N23" s="10">
        <v>9.5</v>
      </c>
      <c r="O23" s="10">
        <v>7.5</v>
      </c>
      <c r="P23" s="10">
        <v>1.5</v>
      </c>
      <c r="Q23" s="10">
        <v>7.5</v>
      </c>
      <c r="R23" s="10">
        <v>7.5</v>
      </c>
      <c r="S23" s="10">
        <v>7.5</v>
      </c>
    </row>
    <row r="24" spans="1:32" x14ac:dyDescent="0.2">
      <c r="A24" s="5" t="s">
        <v>54</v>
      </c>
      <c r="B24" s="18">
        <f>SUM(B14:B23)*$AF$19*6/12</f>
        <v>3.8479499999999995</v>
      </c>
      <c r="C24" s="18">
        <f t="shared" ref="C24:S24" si="10">SUM(C14:C23)*$AF$19*6/12</f>
        <v>4.0914749999999991</v>
      </c>
      <c r="D24" s="18">
        <f t="shared" si="10"/>
        <v>3.5830049999999996</v>
      </c>
      <c r="E24" s="18">
        <f t="shared" si="10"/>
        <v>6.174315</v>
      </c>
      <c r="F24" s="18">
        <f t="shared" si="10"/>
        <v>3.746715</v>
      </c>
      <c r="G24" s="18">
        <f t="shared" si="10"/>
        <v>5.6791050000000007</v>
      </c>
      <c r="H24" s="18">
        <f t="shared" si="10"/>
        <v>4.2429449999999997</v>
      </c>
      <c r="I24" s="18">
        <f t="shared" si="10"/>
        <v>5.3603550000000011</v>
      </c>
      <c r="J24" s="18">
        <f t="shared" si="10"/>
        <v>4.9082399999999993</v>
      </c>
      <c r="K24" s="18">
        <f t="shared" si="10"/>
        <v>2.4778349999999993</v>
      </c>
      <c r="L24" s="18">
        <f t="shared" si="10"/>
        <v>3.4960500000000003</v>
      </c>
      <c r="M24" s="18">
        <f t="shared" si="10"/>
        <v>2.8052550000000003</v>
      </c>
      <c r="N24" s="18">
        <f t="shared" ref="N24" si="11">SUM(N14:N23)*$AF$19*6/12</f>
        <v>3.7630349999999999</v>
      </c>
      <c r="O24" s="18">
        <f t="shared" si="10"/>
        <v>2.508435</v>
      </c>
      <c r="P24" s="18">
        <f t="shared" si="10"/>
        <v>2.379915</v>
      </c>
      <c r="Q24" s="18">
        <f t="shared" si="10"/>
        <v>1.7449649999999999</v>
      </c>
      <c r="R24" s="18">
        <f t="shared" si="10"/>
        <v>3.6232950000000002</v>
      </c>
      <c r="S24" s="18">
        <f t="shared" si="10"/>
        <v>2.7463500000000001</v>
      </c>
    </row>
    <row r="25" spans="1:32" x14ac:dyDescent="0.2">
      <c r="A25" s="5" t="s">
        <v>55</v>
      </c>
      <c r="B25" s="35">
        <f t="shared" ref="B25:S25" si="12">SUM(B14:B24)</f>
        <v>154.74795</v>
      </c>
      <c r="C25" s="35">
        <f t="shared" si="12"/>
        <v>164.54147499999999</v>
      </c>
      <c r="D25" s="35">
        <f t="shared" si="12"/>
        <v>144.09300499999998</v>
      </c>
      <c r="E25" s="35">
        <f t="shared" si="12"/>
        <v>248.30431500000003</v>
      </c>
      <c r="F25" s="35">
        <f t="shared" si="12"/>
        <v>150.676715</v>
      </c>
      <c r="G25" s="35">
        <f t="shared" si="12"/>
        <v>228.38910500000003</v>
      </c>
      <c r="H25" s="35">
        <f t="shared" si="12"/>
        <v>170.63294499999998</v>
      </c>
      <c r="I25" s="35">
        <f t="shared" si="12"/>
        <v>215.57035500000001</v>
      </c>
      <c r="J25" s="35">
        <f t="shared" si="12"/>
        <v>197.38824</v>
      </c>
      <c r="K25" s="35">
        <f t="shared" si="12"/>
        <v>99.647834999999986</v>
      </c>
      <c r="L25" s="35">
        <f t="shared" si="12"/>
        <v>140.59605000000002</v>
      </c>
      <c r="M25" s="35">
        <f t="shared" si="12"/>
        <v>112.81525500000001</v>
      </c>
      <c r="N25" s="35">
        <f t="shared" ref="N25" si="13">SUM(N14:N24)</f>
        <v>151.333035</v>
      </c>
      <c r="O25" s="35">
        <f t="shared" si="12"/>
        <v>100.87843500000001</v>
      </c>
      <c r="P25" s="35">
        <f t="shared" si="12"/>
        <v>95.709914999999995</v>
      </c>
      <c r="Q25" s="35">
        <f t="shared" si="12"/>
        <v>70.174965</v>
      </c>
      <c r="R25" s="35">
        <f t="shared" si="12"/>
        <v>145.71329500000002</v>
      </c>
      <c r="S25" s="35">
        <f t="shared" si="12"/>
        <v>110.44635000000001</v>
      </c>
    </row>
    <row r="26" spans="1:32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2" x14ac:dyDescent="0.2">
      <c r="A27" s="5" t="s">
        <v>56</v>
      </c>
      <c r="B27" s="34">
        <f t="shared" ref="B27:S27" si="14">B11-B25</f>
        <v>96.052050000000008</v>
      </c>
      <c r="C27" s="34">
        <f t="shared" si="14"/>
        <v>96.052050000000008</v>
      </c>
      <c r="D27" s="34">
        <f t="shared" si="14"/>
        <v>96.052050000000008</v>
      </c>
      <c r="E27" s="34">
        <f t="shared" si="14"/>
        <v>96.052050000000008</v>
      </c>
      <c r="F27" s="34">
        <f t="shared" si="14"/>
        <v>96.052050000000008</v>
      </c>
      <c r="G27" s="34">
        <f t="shared" si="14"/>
        <v>96.052050000000008</v>
      </c>
      <c r="H27" s="34">
        <f t="shared" si="14"/>
        <v>96.05204999999998</v>
      </c>
      <c r="I27" s="34">
        <f t="shared" si="14"/>
        <v>96.052050000000008</v>
      </c>
      <c r="J27" s="34">
        <f t="shared" si="14"/>
        <v>96.052050000000008</v>
      </c>
      <c r="K27" s="34">
        <f t="shared" si="14"/>
        <v>96.052050000000008</v>
      </c>
      <c r="L27" s="34">
        <f t="shared" si="14"/>
        <v>96.052050000000008</v>
      </c>
      <c r="M27" s="34">
        <f t="shared" si="14"/>
        <v>96.052050000000008</v>
      </c>
      <c r="N27" s="34">
        <f t="shared" ref="N27" si="15">N11-N25</f>
        <v>96.052050000000008</v>
      </c>
      <c r="O27" s="34">
        <f t="shared" si="14"/>
        <v>96.052050000000023</v>
      </c>
      <c r="P27" s="34">
        <f t="shared" si="14"/>
        <v>96.052050000000008</v>
      </c>
      <c r="Q27" s="34">
        <f t="shared" si="14"/>
        <v>96.052049999999994</v>
      </c>
      <c r="R27" s="34">
        <f t="shared" si="14"/>
        <v>96.052050000000008</v>
      </c>
      <c r="S27" s="34">
        <f t="shared" si="14"/>
        <v>96.052049999999994</v>
      </c>
    </row>
    <row r="28" spans="1:32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2" x14ac:dyDescent="0.2">
      <c r="A30" s="2" t="s">
        <v>19</v>
      </c>
    </row>
    <row r="31" spans="1:32" x14ac:dyDescent="0.2">
      <c r="A31" t="s">
        <v>20</v>
      </c>
    </row>
  </sheetData>
  <sheetProtection sheet="1" objects="1" scenarios="1"/>
  <conditionalFormatting sqref="B8:L8">
    <cfRule type="cellIs" dxfId="48" priority="11" stopIfTrue="1" operator="equal">
      <formula>$F$3</formula>
    </cfRule>
  </conditionalFormatting>
  <conditionalFormatting sqref="F7:J7">
    <cfRule type="cellIs" dxfId="47" priority="12" stopIfTrue="1" operator="equal">
      <formula>1</formula>
    </cfRule>
  </conditionalFormatting>
  <conditionalFormatting sqref="M8 O8:S8">
    <cfRule type="cellIs" dxfId="46" priority="10" stopIfTrue="1" operator="equal">
      <formula>$F$3</formula>
    </cfRule>
  </conditionalFormatting>
  <conditionalFormatting sqref="B10:M10">
    <cfRule type="expression" dxfId="45" priority="9">
      <formula>AB10=1</formula>
    </cfRule>
    <cfRule type="expression" dxfId="44" priority="13" stopIfTrue="1">
      <formula>AB6=1</formula>
    </cfRule>
  </conditionalFormatting>
  <conditionalFormatting sqref="F4">
    <cfRule type="expression" dxfId="43" priority="8" stopIfTrue="1">
      <formula>$Z$12=1</formula>
    </cfRule>
  </conditionalFormatting>
  <conditionalFormatting sqref="F5">
    <cfRule type="expression" dxfId="42" priority="7" stopIfTrue="1">
      <formula>$Z$12=1</formula>
    </cfRule>
  </conditionalFormatting>
  <conditionalFormatting sqref="F6">
    <cfRule type="expression" dxfId="41" priority="6" stopIfTrue="1">
      <formula>$Z$12=1</formula>
    </cfRule>
  </conditionalFormatting>
  <conditionalFormatting sqref="O10:S10">
    <cfRule type="expression" dxfId="40" priority="4">
      <formula>AO10=1</formula>
    </cfRule>
    <cfRule type="expression" dxfId="39" priority="5" stopIfTrue="1">
      <formula>AO6=1</formula>
    </cfRule>
  </conditionalFormatting>
  <conditionalFormatting sqref="N8">
    <cfRule type="cellIs" dxfId="38" priority="2" stopIfTrue="1" operator="equal">
      <formula>$F$3</formula>
    </cfRule>
  </conditionalFormatting>
  <conditionalFormatting sqref="N10">
    <cfRule type="expression" dxfId="37" priority="1">
      <formula>AO10=1</formula>
    </cfRule>
    <cfRule type="expression" dxfId="36" priority="3" stopIfTrue="1">
      <formula>AO6=1</formula>
    </cfRule>
  </conditionalFormatting>
  <dataValidations count="1">
    <dataValidation type="list" allowBlank="1" showInputMessage="1" showErrorMessage="1" sqref="F3">
      <formula1>$B$8:$S$8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9" width="9.7109375" customWidth="1"/>
    <col min="24" max="26" width="9.140625" hidden="1" customWidth="1"/>
    <col min="27" max="43" width="8.85546875" hidden="1" customWidth="1"/>
    <col min="44" max="45" width="9.140625" hidden="1" customWidth="1"/>
  </cols>
  <sheetData>
    <row r="1" spans="1:44" x14ac:dyDescent="0.2">
      <c r="A1" s="2" t="s">
        <v>71</v>
      </c>
      <c r="B1" s="2"/>
      <c r="C1" s="2"/>
      <c r="G1" s="2"/>
      <c r="J1" s="22"/>
      <c r="R1" s="2"/>
    </row>
    <row r="2" spans="1:44" x14ac:dyDescent="0.2">
      <c r="C2" s="2"/>
      <c r="D2" s="2"/>
      <c r="Y2" s="25"/>
      <c r="Z2" s="25"/>
      <c r="AA2" s="4"/>
      <c r="AB2" s="4"/>
    </row>
    <row r="3" spans="1:44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4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6.25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R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Conf Snflr</v>
      </c>
      <c r="AH4" t="str">
        <f t="shared" si="0"/>
        <v>Canola</v>
      </c>
      <c r="AI4" t="str">
        <f t="shared" si="0"/>
        <v>Flax</v>
      </c>
      <c r="AJ4" t="str">
        <f t="shared" si="0"/>
        <v>Lentils</v>
      </c>
      <c r="AK4" t="str">
        <f t="shared" si="0"/>
        <v>Field Pea</v>
      </c>
      <c r="AL4" t="str">
        <f t="shared" si="0"/>
        <v>Drybeans</v>
      </c>
      <c r="AM4" t="str">
        <f t="shared" si="0"/>
        <v>Mustard</v>
      </c>
      <c r="AN4" t="str">
        <f t="shared" si="0"/>
        <v>Oats</v>
      </c>
      <c r="AO4" t="str">
        <f t="shared" si="0"/>
        <v>Buckwht</v>
      </c>
      <c r="AP4" t="str">
        <f t="shared" si="0"/>
        <v>Millet</v>
      </c>
      <c r="AQ4" t="str">
        <f t="shared" si="0"/>
        <v>W.Wht</v>
      </c>
      <c r="AR4" t="str">
        <f t="shared" si="0"/>
        <v>Rye</v>
      </c>
    </row>
    <row r="5" spans="1:44" x14ac:dyDescent="0.2">
      <c r="B5" s="5" t="s">
        <v>44</v>
      </c>
      <c r="C5" s="5"/>
      <c r="D5" s="5"/>
      <c r="E5" s="5"/>
      <c r="F5" s="9">
        <v>-0.55000000000000004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1</v>
      </c>
      <c r="AO5" s="23">
        <v>0</v>
      </c>
      <c r="AP5" s="23">
        <v>0</v>
      </c>
      <c r="AQ5" s="23">
        <v>1</v>
      </c>
      <c r="AR5" s="23">
        <v>0</v>
      </c>
    </row>
    <row r="6" spans="1:44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5.7</v>
      </c>
      <c r="G6" s="4"/>
      <c r="Y6" s="4" t="s">
        <v>60</v>
      </c>
      <c r="Z6" s="4"/>
      <c r="AA6">
        <f>IF($F$3=B8,1,0)</f>
        <v>1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R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  <c r="AR6">
        <f t="shared" si="2"/>
        <v>0</v>
      </c>
    </row>
    <row r="7" spans="1:44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R7" si="3">IF(AB5+AB6=2,1,0)</f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 t="shared" si="3"/>
        <v>0</v>
      </c>
    </row>
    <row r="8" spans="1:44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15</v>
      </c>
      <c r="I8" s="17" t="s">
        <v>7</v>
      </c>
      <c r="J8" s="17" t="s">
        <v>8</v>
      </c>
      <c r="K8" s="17" t="s">
        <v>17</v>
      </c>
      <c r="L8" s="17" t="s">
        <v>10</v>
      </c>
      <c r="M8" s="17" t="s">
        <v>5</v>
      </c>
      <c r="N8" s="17" t="s">
        <v>72</v>
      </c>
      <c r="O8" s="17" t="s">
        <v>12</v>
      </c>
      <c r="P8" s="17" t="s">
        <v>80</v>
      </c>
      <c r="Q8" s="17" t="s">
        <v>81</v>
      </c>
      <c r="R8" s="17" t="s">
        <v>62</v>
      </c>
      <c r="S8" s="17" t="s">
        <v>83</v>
      </c>
      <c r="Y8" s="26">
        <f>SUM(AA7:AR7)</f>
        <v>1</v>
      </c>
      <c r="Z8" s="25" t="s">
        <v>86</v>
      </c>
    </row>
    <row r="9" spans="1:44" x14ac:dyDescent="0.2">
      <c r="A9" s="5" t="s">
        <v>0</v>
      </c>
      <c r="B9" s="8">
        <v>49</v>
      </c>
      <c r="C9" s="8">
        <v>44</v>
      </c>
      <c r="D9" s="8">
        <v>68</v>
      </c>
      <c r="E9" s="8">
        <v>111</v>
      </c>
      <c r="F9" s="8">
        <v>33</v>
      </c>
      <c r="G9" s="8">
        <v>1500</v>
      </c>
      <c r="H9" s="8">
        <v>1280</v>
      </c>
      <c r="I9" s="8">
        <v>1800</v>
      </c>
      <c r="J9" s="8">
        <v>23</v>
      </c>
      <c r="K9" s="8">
        <v>1520</v>
      </c>
      <c r="L9" s="8">
        <v>42</v>
      </c>
      <c r="M9" s="8">
        <v>1680</v>
      </c>
      <c r="N9" s="8">
        <v>900</v>
      </c>
      <c r="O9" s="8">
        <v>77</v>
      </c>
      <c r="P9" s="8">
        <v>950</v>
      </c>
      <c r="Q9" s="8">
        <v>1300</v>
      </c>
      <c r="R9" s="8">
        <v>51</v>
      </c>
      <c r="S9" s="8">
        <v>46</v>
      </c>
    </row>
    <row r="10" spans="1:44" x14ac:dyDescent="0.2">
      <c r="A10" s="19" t="s">
        <v>43</v>
      </c>
      <c r="B10" s="6">
        <f>IF($F$3=B8,$F$6,B11/B9)</f>
        <v>5.7</v>
      </c>
      <c r="C10" s="6">
        <f t="shared" ref="C10:S10" si="4">IF($F$3=C8,$F$6,C11/C9)</f>
        <v>6.6162218181818195</v>
      </c>
      <c r="D10" s="6">
        <f t="shared" si="4"/>
        <v>4.0144547058823532</v>
      </c>
      <c r="E10" s="6">
        <f t="shared" si="4"/>
        <v>3.3884455405405407</v>
      </c>
      <c r="F10" s="6">
        <f t="shared" si="4"/>
        <v>7.8570375757575777</v>
      </c>
      <c r="G10" s="6">
        <f t="shared" si="4"/>
        <v>0.1890167066666667</v>
      </c>
      <c r="H10" s="6">
        <f t="shared" si="4"/>
        <v>0.24396080078125007</v>
      </c>
      <c r="I10" s="6">
        <f t="shared" si="4"/>
        <v>0.17677053333333337</v>
      </c>
      <c r="J10" s="6">
        <f t="shared" si="4"/>
        <v>10.030502391304349</v>
      </c>
      <c r="K10" s="6">
        <f t="shared" si="4"/>
        <v>0.18045760526315791</v>
      </c>
      <c r="L10" s="6">
        <f t="shared" si="4"/>
        <v>6.2688558333333351</v>
      </c>
      <c r="M10" s="6">
        <f t="shared" si="4"/>
        <v>0.20894864583333336</v>
      </c>
      <c r="N10" s="6">
        <f t="shared" si="4"/>
        <v>0.26827643888888897</v>
      </c>
      <c r="O10" s="6">
        <f t="shared" si="4"/>
        <v>3.0712386363636366</v>
      </c>
      <c r="P10" s="6">
        <f t="shared" si="4"/>
        <v>0.22859468947368422</v>
      </c>
      <c r="Q10" s="6">
        <f t="shared" si="4"/>
        <v>0.13951134615384619</v>
      </c>
      <c r="R10" s="6">
        <f t="shared" si="4"/>
        <v>5.3877950000000006</v>
      </c>
      <c r="S10" s="6">
        <f t="shared" si="4"/>
        <v>5.1704138043478274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0</v>
      </c>
      <c r="AJ10" s="28">
        <v>1</v>
      </c>
      <c r="AK10" s="28">
        <v>0</v>
      </c>
      <c r="AL10" s="28">
        <v>1</v>
      </c>
      <c r="AM10" s="28">
        <v>1</v>
      </c>
      <c r="AN10" s="28">
        <v>0</v>
      </c>
      <c r="AO10" s="28">
        <v>1</v>
      </c>
      <c r="AP10" s="28">
        <v>1</v>
      </c>
      <c r="AQ10" s="28">
        <v>0</v>
      </c>
      <c r="AR10" s="28">
        <v>0</v>
      </c>
    </row>
    <row r="11" spans="1:44" x14ac:dyDescent="0.2">
      <c r="A11" s="5" t="s">
        <v>1</v>
      </c>
      <c r="B11" s="34">
        <f t="shared" ref="B11:S11" si="5">IF($F$3=B8,B9*B10,$AA$17+B25)</f>
        <v>279.3</v>
      </c>
      <c r="C11" s="34">
        <f t="shared" si="5"/>
        <v>291.11376000000007</v>
      </c>
      <c r="D11" s="34">
        <f t="shared" si="5"/>
        <v>272.98292000000004</v>
      </c>
      <c r="E11" s="34">
        <f t="shared" si="5"/>
        <v>376.11745500000001</v>
      </c>
      <c r="F11" s="34">
        <f t="shared" si="5"/>
        <v>259.28224000000006</v>
      </c>
      <c r="G11" s="34">
        <f t="shared" si="5"/>
        <v>283.52506000000005</v>
      </c>
      <c r="H11" s="34">
        <f t="shared" si="5"/>
        <v>312.26982500000008</v>
      </c>
      <c r="I11" s="34">
        <f t="shared" si="5"/>
        <v>318.18696000000006</v>
      </c>
      <c r="J11" s="34">
        <f t="shared" si="5"/>
        <v>230.70155500000004</v>
      </c>
      <c r="K11" s="34">
        <f t="shared" si="5"/>
        <v>274.29556000000002</v>
      </c>
      <c r="L11" s="34">
        <f t="shared" si="5"/>
        <v>263.29194500000006</v>
      </c>
      <c r="M11" s="34">
        <f t="shared" si="5"/>
        <v>351.03372500000006</v>
      </c>
      <c r="N11" s="34">
        <f t="shared" si="5"/>
        <v>241.44879500000008</v>
      </c>
      <c r="O11" s="34">
        <f t="shared" si="5"/>
        <v>236.48537500000003</v>
      </c>
      <c r="P11" s="34">
        <f t="shared" si="5"/>
        <v>217.16495500000002</v>
      </c>
      <c r="Q11" s="34">
        <f t="shared" si="5"/>
        <v>181.36475000000004</v>
      </c>
      <c r="R11" s="34">
        <f t="shared" si="5"/>
        <v>274.77754500000003</v>
      </c>
      <c r="S11" s="34">
        <f t="shared" si="5"/>
        <v>237.83903500000005</v>
      </c>
      <c r="Y11" s="27" t="s">
        <v>88</v>
      </c>
      <c r="AA11">
        <f t="shared" ref="AA11:AR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 t="shared" si="6"/>
        <v>0</v>
      </c>
    </row>
    <row r="12" spans="1:44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Y12" s="26">
        <f>SUM(AA11:AR11)</f>
        <v>0</v>
      </c>
      <c r="Z12" s="25" t="s">
        <v>87</v>
      </c>
    </row>
    <row r="13" spans="1:44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Y13" s="4"/>
      <c r="Z13" s="4"/>
    </row>
    <row r="14" spans="1:44" x14ac:dyDescent="0.2">
      <c r="A14" s="5" t="s">
        <v>45</v>
      </c>
      <c r="B14" s="9">
        <v>17</v>
      </c>
      <c r="C14" s="9">
        <v>26</v>
      </c>
      <c r="D14" s="9">
        <v>12.8</v>
      </c>
      <c r="E14" s="9">
        <v>76.849999999999994</v>
      </c>
      <c r="F14" s="9">
        <v>65.75</v>
      </c>
      <c r="G14" s="9">
        <v>31.5</v>
      </c>
      <c r="H14" s="9">
        <v>48.6</v>
      </c>
      <c r="I14" s="9">
        <v>57</v>
      </c>
      <c r="J14" s="9">
        <v>14.4</v>
      </c>
      <c r="K14" s="9">
        <v>31.5</v>
      </c>
      <c r="L14" s="9">
        <v>42</v>
      </c>
      <c r="M14" s="9">
        <v>56.1</v>
      </c>
      <c r="N14" s="9">
        <v>24</v>
      </c>
      <c r="O14" s="9">
        <v>13</v>
      </c>
      <c r="P14" s="9">
        <v>22.5</v>
      </c>
      <c r="Q14" s="9">
        <v>6.25</v>
      </c>
      <c r="R14" s="9">
        <v>8.5299999999999994</v>
      </c>
      <c r="S14" s="9">
        <v>9.3000000000000007</v>
      </c>
      <c r="AA14" t="s">
        <v>16</v>
      </c>
    </row>
    <row r="15" spans="1:44" x14ac:dyDescent="0.2">
      <c r="A15" s="5" t="s">
        <v>46</v>
      </c>
      <c r="B15" s="10">
        <v>26.2</v>
      </c>
      <c r="C15" s="10">
        <v>26.2</v>
      </c>
      <c r="D15" s="10">
        <v>23.7</v>
      </c>
      <c r="E15" s="10">
        <v>22</v>
      </c>
      <c r="F15" s="10">
        <v>22</v>
      </c>
      <c r="G15" s="10">
        <v>33.200000000000003</v>
      </c>
      <c r="H15" s="10">
        <v>35.299999999999997</v>
      </c>
      <c r="I15" s="10">
        <v>22.5</v>
      </c>
      <c r="J15" s="10">
        <v>28.5</v>
      </c>
      <c r="K15" s="10">
        <v>34.6</v>
      </c>
      <c r="L15" s="10">
        <v>35</v>
      </c>
      <c r="M15" s="10">
        <v>45.8</v>
      </c>
      <c r="N15" s="10">
        <v>19.7</v>
      </c>
      <c r="O15" s="10">
        <v>10.25</v>
      </c>
      <c r="P15" s="10">
        <v>17.100000000000001</v>
      </c>
      <c r="Q15" s="10">
        <v>9.25</v>
      </c>
      <c r="R15" s="10">
        <v>23.9</v>
      </c>
      <c r="S15" s="10">
        <v>6.5</v>
      </c>
      <c r="AA15">
        <f t="shared" ref="AA15:AR15" si="7">IF($F$3=B8,B27,0)</f>
        <v>117.61967000000004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  <c r="AR15">
        <f t="shared" si="7"/>
        <v>0</v>
      </c>
    </row>
    <row r="16" spans="1:44" x14ac:dyDescent="0.2">
      <c r="A16" s="5" t="s">
        <v>47</v>
      </c>
      <c r="B16" s="10">
        <v>9</v>
      </c>
      <c r="C16" s="10">
        <v>17</v>
      </c>
      <c r="D16" s="10">
        <v>17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16</v>
      </c>
      <c r="L16" s="10">
        <v>1.5</v>
      </c>
      <c r="M16" s="10">
        <v>20</v>
      </c>
      <c r="N16" s="10">
        <v>0</v>
      </c>
      <c r="O16" s="10">
        <v>0</v>
      </c>
      <c r="P16" s="10">
        <v>0</v>
      </c>
      <c r="Q16" s="10">
        <v>0</v>
      </c>
      <c r="R16" s="10">
        <v>9</v>
      </c>
      <c r="S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A17">
        <f>SUM(AA15:AR15)</f>
        <v>117.61967000000004</v>
      </c>
    </row>
    <row r="18" spans="1:31" x14ac:dyDescent="0.2">
      <c r="A18" s="5" t="s">
        <v>49</v>
      </c>
      <c r="B18" s="10">
        <v>58.12</v>
      </c>
      <c r="C18" s="10">
        <v>50.72</v>
      </c>
      <c r="D18" s="10">
        <v>48.25</v>
      </c>
      <c r="E18" s="10">
        <v>69.73</v>
      </c>
      <c r="F18" s="10">
        <v>7.38</v>
      </c>
      <c r="G18" s="10">
        <v>30.46</v>
      </c>
      <c r="H18" s="10">
        <v>23.88</v>
      </c>
      <c r="I18" s="10">
        <v>66.069999999999993</v>
      </c>
      <c r="J18" s="10">
        <v>25.77</v>
      </c>
      <c r="K18" s="10">
        <v>6.56</v>
      </c>
      <c r="L18" s="10">
        <v>10.88</v>
      </c>
      <c r="M18" s="10">
        <v>36.520000000000003</v>
      </c>
      <c r="N18" s="10">
        <v>22.32</v>
      </c>
      <c r="O18" s="10">
        <v>46.37</v>
      </c>
      <c r="P18" s="10">
        <v>13.26</v>
      </c>
      <c r="Q18" s="10">
        <v>13.07</v>
      </c>
      <c r="R18" s="10">
        <v>61.09</v>
      </c>
      <c r="S18" s="10">
        <v>53.68</v>
      </c>
    </row>
    <row r="19" spans="1:31" x14ac:dyDescent="0.2">
      <c r="A19" s="5" t="s">
        <v>50</v>
      </c>
      <c r="B19" s="10">
        <v>13.4</v>
      </c>
      <c r="C19" s="10">
        <v>15.7</v>
      </c>
      <c r="D19" s="10">
        <v>14.6</v>
      </c>
      <c r="E19" s="10">
        <v>18.5</v>
      </c>
      <c r="F19" s="10">
        <v>11.4</v>
      </c>
      <c r="G19" s="10">
        <v>15.1</v>
      </c>
      <c r="H19" s="10">
        <v>18.7</v>
      </c>
      <c r="I19" s="10">
        <v>16.8</v>
      </c>
      <c r="J19" s="10">
        <v>8</v>
      </c>
      <c r="K19" s="10">
        <v>19.899999999999999</v>
      </c>
      <c r="L19" s="10">
        <v>12.4</v>
      </c>
      <c r="M19" s="10">
        <v>20.399999999999999</v>
      </c>
      <c r="N19" s="10">
        <v>15.9</v>
      </c>
      <c r="O19" s="10">
        <v>8.8000000000000007</v>
      </c>
      <c r="P19" s="10">
        <v>12.3</v>
      </c>
      <c r="Q19" s="10">
        <v>0</v>
      </c>
      <c r="R19" s="10">
        <v>13.7</v>
      </c>
      <c r="S19" s="10">
        <v>11.3</v>
      </c>
      <c r="AA19" s="29" t="s">
        <v>89</v>
      </c>
      <c r="AE19" s="30">
        <v>5.0999999999999997E-2</v>
      </c>
    </row>
    <row r="20" spans="1:31" x14ac:dyDescent="0.2">
      <c r="A20" s="5" t="s">
        <v>51</v>
      </c>
      <c r="B20" s="10">
        <v>13.11</v>
      </c>
      <c r="C20" s="10">
        <v>12.87</v>
      </c>
      <c r="D20" s="10">
        <v>13.96</v>
      </c>
      <c r="E20" s="10">
        <v>19.27</v>
      </c>
      <c r="F20" s="10">
        <v>10.37</v>
      </c>
      <c r="G20" s="10">
        <v>13.58</v>
      </c>
      <c r="H20" s="10">
        <v>13.24</v>
      </c>
      <c r="I20" s="10">
        <v>12.84</v>
      </c>
      <c r="J20" s="10">
        <v>12.65</v>
      </c>
      <c r="K20" s="10">
        <v>13.26</v>
      </c>
      <c r="L20" s="10">
        <v>12.23</v>
      </c>
      <c r="M20" s="10">
        <v>14.57</v>
      </c>
      <c r="N20" s="10">
        <v>12.38</v>
      </c>
      <c r="O20" s="10">
        <v>15.34</v>
      </c>
      <c r="P20" s="10">
        <v>12.12</v>
      </c>
      <c r="Q20" s="10">
        <v>12.86</v>
      </c>
      <c r="R20" s="10">
        <v>12.24</v>
      </c>
      <c r="S20" s="10">
        <v>12.06</v>
      </c>
    </row>
    <row r="21" spans="1:31" x14ac:dyDescent="0.2">
      <c r="A21" s="5" t="s">
        <v>52</v>
      </c>
      <c r="B21" s="10">
        <v>19.329999999999998</v>
      </c>
      <c r="C21" s="10">
        <v>19.190000000000001</v>
      </c>
      <c r="D21" s="10">
        <v>19.690000000000001</v>
      </c>
      <c r="E21" s="10">
        <v>24.24</v>
      </c>
      <c r="F21" s="10">
        <v>16.239999999999998</v>
      </c>
      <c r="G21" s="10">
        <v>18.940000000000001</v>
      </c>
      <c r="H21" s="10">
        <v>18.75</v>
      </c>
      <c r="I21" s="10">
        <v>18.87</v>
      </c>
      <c r="J21" s="10">
        <v>19.45</v>
      </c>
      <c r="K21" s="10">
        <v>21.46</v>
      </c>
      <c r="L21" s="10">
        <v>18.54</v>
      </c>
      <c r="M21" s="10">
        <v>21.22</v>
      </c>
      <c r="N21" s="10">
        <v>18.95</v>
      </c>
      <c r="O21" s="10">
        <v>20.65</v>
      </c>
      <c r="P21" s="10">
        <v>18.29</v>
      </c>
      <c r="Q21" s="10">
        <v>19.23</v>
      </c>
      <c r="R21" s="10">
        <v>17.29</v>
      </c>
      <c r="S21" s="10">
        <v>16.89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19.98</v>
      </c>
      <c r="F22" s="10">
        <v>0</v>
      </c>
      <c r="G22" s="10">
        <v>4.5</v>
      </c>
      <c r="H22" s="10">
        <v>3.84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1" x14ac:dyDescent="0.2">
      <c r="A23" s="5" t="s">
        <v>53</v>
      </c>
      <c r="B23" s="10">
        <v>1.5</v>
      </c>
      <c r="C23" s="10">
        <v>1.5</v>
      </c>
      <c r="D23" s="10">
        <v>1.5</v>
      </c>
      <c r="E23" s="10">
        <v>1.5</v>
      </c>
      <c r="F23" s="10">
        <v>5</v>
      </c>
      <c r="G23" s="10">
        <v>9.5</v>
      </c>
      <c r="H23" s="10">
        <v>17.5</v>
      </c>
      <c r="I23" s="10">
        <v>1.5</v>
      </c>
      <c r="J23" s="10">
        <v>1.5</v>
      </c>
      <c r="K23" s="10">
        <v>9.5</v>
      </c>
      <c r="L23" s="10">
        <v>9.5</v>
      </c>
      <c r="M23" s="10">
        <v>13</v>
      </c>
      <c r="N23" s="10">
        <v>1.5</v>
      </c>
      <c r="O23" s="10">
        <v>1.5</v>
      </c>
      <c r="P23" s="10">
        <v>1.5</v>
      </c>
      <c r="Q23" s="10">
        <v>1.5</v>
      </c>
      <c r="R23" s="10">
        <v>7.5</v>
      </c>
      <c r="S23" s="10">
        <v>7.5</v>
      </c>
    </row>
    <row r="24" spans="1:31" x14ac:dyDescent="0.2">
      <c r="A24" s="5" t="s">
        <v>54</v>
      </c>
      <c r="B24" s="18">
        <f>SUM(B14:B23)*$AE$19*6/12</f>
        <v>4.0203299999999986</v>
      </c>
      <c r="C24" s="18">
        <f t="shared" ref="C24:S24" si="8">SUM(C14:C23)*$AE$19*6/12</f>
        <v>4.3140900000000002</v>
      </c>
      <c r="D24" s="18">
        <f t="shared" si="8"/>
        <v>3.8632499999999994</v>
      </c>
      <c r="E24" s="18">
        <f t="shared" si="8"/>
        <v>6.4277849999999992</v>
      </c>
      <c r="F24" s="18">
        <f t="shared" si="8"/>
        <v>3.52257</v>
      </c>
      <c r="G24" s="18">
        <f t="shared" si="8"/>
        <v>4.1253899999999994</v>
      </c>
      <c r="H24" s="18">
        <f t="shared" si="8"/>
        <v>4.8401549999999993</v>
      </c>
      <c r="I24" s="18">
        <f t="shared" si="8"/>
        <v>4.9872899999999998</v>
      </c>
      <c r="J24" s="18">
        <f t="shared" si="8"/>
        <v>2.8118850000000002</v>
      </c>
      <c r="K24" s="18">
        <f t="shared" si="8"/>
        <v>3.8958899999999996</v>
      </c>
      <c r="L24" s="18">
        <f t="shared" si="8"/>
        <v>3.6222750000000001</v>
      </c>
      <c r="M24" s="18">
        <f t="shared" si="8"/>
        <v>5.8040550000000009</v>
      </c>
      <c r="N24" s="18">
        <f t="shared" si="8"/>
        <v>3.0791249999999999</v>
      </c>
      <c r="O24" s="18">
        <f t="shared" si="8"/>
        <v>2.9557049999999996</v>
      </c>
      <c r="P24" s="18">
        <f t="shared" si="8"/>
        <v>2.4752849999999995</v>
      </c>
      <c r="Q24" s="18">
        <f t="shared" si="8"/>
        <v>1.5850799999999998</v>
      </c>
      <c r="R24" s="18">
        <f t="shared" si="8"/>
        <v>3.9078749999999993</v>
      </c>
      <c r="S24" s="18">
        <f t="shared" si="8"/>
        <v>2.9893649999999998</v>
      </c>
    </row>
    <row r="25" spans="1:31" x14ac:dyDescent="0.2">
      <c r="A25" s="5" t="s">
        <v>55</v>
      </c>
      <c r="B25" s="35">
        <f t="shared" ref="B25:S25" si="9">SUM(B14:B24)</f>
        <v>161.68032999999997</v>
      </c>
      <c r="C25" s="35">
        <f t="shared" si="9"/>
        <v>173.49409</v>
      </c>
      <c r="D25" s="35">
        <f t="shared" si="9"/>
        <v>155.36324999999999</v>
      </c>
      <c r="E25" s="35">
        <f t="shared" si="9"/>
        <v>258.49778499999996</v>
      </c>
      <c r="F25" s="35">
        <f t="shared" si="9"/>
        <v>141.66257000000002</v>
      </c>
      <c r="G25" s="35">
        <f t="shared" si="9"/>
        <v>165.90539000000001</v>
      </c>
      <c r="H25" s="35">
        <f t="shared" si="9"/>
        <v>194.65015500000001</v>
      </c>
      <c r="I25" s="35">
        <f t="shared" si="9"/>
        <v>200.56729000000001</v>
      </c>
      <c r="J25" s="35">
        <f t="shared" si="9"/>
        <v>113.08188500000001</v>
      </c>
      <c r="K25" s="35">
        <f t="shared" si="9"/>
        <v>156.67589000000001</v>
      </c>
      <c r="L25" s="35">
        <f t="shared" si="9"/>
        <v>145.67227500000001</v>
      </c>
      <c r="M25" s="35">
        <f t="shared" si="9"/>
        <v>233.41405500000002</v>
      </c>
      <c r="N25" s="35">
        <f t="shared" si="9"/>
        <v>123.82912500000002</v>
      </c>
      <c r="O25" s="35">
        <f t="shared" si="9"/>
        <v>118.86570499999999</v>
      </c>
      <c r="P25" s="35">
        <f t="shared" si="9"/>
        <v>99.545284999999993</v>
      </c>
      <c r="Q25" s="35">
        <f t="shared" si="9"/>
        <v>63.745079999999994</v>
      </c>
      <c r="R25" s="35">
        <f t="shared" si="9"/>
        <v>157.15787499999999</v>
      </c>
      <c r="S25" s="35">
        <f t="shared" si="9"/>
        <v>120.21936500000001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1" x14ac:dyDescent="0.2">
      <c r="A27" s="5" t="s">
        <v>56</v>
      </c>
      <c r="B27" s="34">
        <f t="shared" ref="B27:S27" si="10">B11-B25</f>
        <v>117.61967000000004</v>
      </c>
      <c r="C27" s="34">
        <f t="shared" si="10"/>
        <v>117.61967000000007</v>
      </c>
      <c r="D27" s="34">
        <f t="shared" si="10"/>
        <v>117.61967000000004</v>
      </c>
      <c r="E27" s="34">
        <f t="shared" si="10"/>
        <v>117.61967000000004</v>
      </c>
      <c r="F27" s="34">
        <f t="shared" si="10"/>
        <v>117.61967000000004</v>
      </c>
      <c r="G27" s="34">
        <f t="shared" si="10"/>
        <v>117.61967000000004</v>
      </c>
      <c r="H27" s="34">
        <f t="shared" si="10"/>
        <v>117.61967000000007</v>
      </c>
      <c r="I27" s="34">
        <f t="shared" si="10"/>
        <v>117.61967000000004</v>
      </c>
      <c r="J27" s="34">
        <f t="shared" si="10"/>
        <v>117.61967000000003</v>
      </c>
      <c r="K27" s="34">
        <f t="shared" si="10"/>
        <v>117.61967000000001</v>
      </c>
      <c r="L27" s="34">
        <f t="shared" si="10"/>
        <v>117.61967000000004</v>
      </c>
      <c r="M27" s="34">
        <f t="shared" si="10"/>
        <v>117.61967000000004</v>
      </c>
      <c r="N27" s="34">
        <f t="shared" si="10"/>
        <v>117.61967000000006</v>
      </c>
      <c r="O27" s="34">
        <f t="shared" si="10"/>
        <v>117.61967000000004</v>
      </c>
      <c r="P27" s="34">
        <f t="shared" si="10"/>
        <v>117.61967000000003</v>
      </c>
      <c r="Q27" s="34">
        <f t="shared" si="10"/>
        <v>117.61967000000004</v>
      </c>
      <c r="R27" s="34">
        <f t="shared" si="10"/>
        <v>117.61967000000004</v>
      </c>
      <c r="S27" s="34">
        <f t="shared" si="10"/>
        <v>117.61967000000004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L8">
    <cfRule type="cellIs" dxfId="35" priority="11" stopIfTrue="1" operator="equal">
      <formula>$F$3</formula>
    </cfRule>
  </conditionalFormatting>
  <conditionalFormatting sqref="F7:J7">
    <cfRule type="cellIs" dxfId="34" priority="12" stopIfTrue="1" operator="equal">
      <formula>1</formula>
    </cfRule>
  </conditionalFormatting>
  <conditionalFormatting sqref="M8:R8">
    <cfRule type="cellIs" dxfId="33" priority="10" stopIfTrue="1" operator="equal">
      <formula>$F$3</formula>
    </cfRule>
  </conditionalFormatting>
  <conditionalFormatting sqref="B10">
    <cfRule type="expression" dxfId="32" priority="9">
      <formula>AA10=1</formula>
    </cfRule>
    <cfRule type="expression" dxfId="31" priority="13" stopIfTrue="1">
      <formula>AA6=1</formula>
    </cfRule>
  </conditionalFormatting>
  <conditionalFormatting sqref="F4">
    <cfRule type="expression" dxfId="30" priority="8" stopIfTrue="1">
      <formula>$Y$12=1</formula>
    </cfRule>
  </conditionalFormatting>
  <conditionalFormatting sqref="F5">
    <cfRule type="expression" dxfId="29" priority="7" stopIfTrue="1">
      <formula>$Y$12=1</formula>
    </cfRule>
  </conditionalFormatting>
  <conditionalFormatting sqref="F6">
    <cfRule type="expression" dxfId="28" priority="6" stopIfTrue="1">
      <formula>$Y$12=1</formula>
    </cfRule>
  </conditionalFormatting>
  <conditionalFormatting sqref="C10:R10">
    <cfRule type="expression" dxfId="27" priority="4">
      <formula>AB10=1</formula>
    </cfRule>
    <cfRule type="expression" dxfId="26" priority="5" stopIfTrue="1">
      <formula>AB6=1</formula>
    </cfRule>
  </conditionalFormatting>
  <conditionalFormatting sqref="S8">
    <cfRule type="cellIs" dxfId="25" priority="3" stopIfTrue="1" operator="equal">
      <formula>$F$3</formula>
    </cfRule>
  </conditionalFormatting>
  <conditionalFormatting sqref="S10">
    <cfRule type="expression" dxfId="24" priority="1">
      <formula>AR10=1</formula>
    </cfRule>
    <cfRule type="expression" dxfId="23" priority="2" stopIfTrue="1">
      <formula>AR6=1</formula>
    </cfRule>
  </conditionalFormatting>
  <dataValidations count="1">
    <dataValidation type="list" allowBlank="1" showInputMessage="1" showErrorMessage="1" sqref="F3">
      <formula1>$B$8:$S$8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"/>
  <sheetViews>
    <sheetView showGridLines="0" workbookViewId="0">
      <pane xSplit="1" topLeftCell="B1" activePane="topRight" state="frozen"/>
      <selection pane="topRight" activeCell="F3" sqref="F3"/>
    </sheetView>
  </sheetViews>
  <sheetFormatPr defaultRowHeight="12.75" x14ac:dyDescent="0.2"/>
  <cols>
    <col min="1" max="1" width="13.42578125" customWidth="1"/>
    <col min="2" max="19" width="9.7109375" customWidth="1"/>
    <col min="24" max="26" width="9.140625" hidden="1" customWidth="1"/>
    <col min="27" max="43" width="8.85546875" hidden="1" customWidth="1"/>
    <col min="44" max="45" width="9.140625" hidden="1" customWidth="1"/>
  </cols>
  <sheetData>
    <row r="1" spans="1:44" x14ac:dyDescent="0.2">
      <c r="A1" s="2" t="s">
        <v>70</v>
      </c>
      <c r="B1" s="2"/>
      <c r="C1" s="2"/>
      <c r="G1" s="2"/>
      <c r="J1" s="22"/>
      <c r="R1" s="2"/>
    </row>
    <row r="2" spans="1:44" x14ac:dyDescent="0.2">
      <c r="C2" s="2"/>
      <c r="D2" s="2"/>
      <c r="Y2" s="25"/>
      <c r="Z2" s="25"/>
      <c r="AA2" s="4"/>
      <c r="AB2" s="4"/>
    </row>
    <row r="3" spans="1:44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4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6.25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R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Conf Snflr</v>
      </c>
      <c r="AH4" t="str">
        <f t="shared" si="0"/>
        <v>Canola</v>
      </c>
      <c r="AI4" t="str">
        <f t="shared" si="0"/>
        <v>Flax</v>
      </c>
      <c r="AJ4" t="str">
        <f t="shared" si="0"/>
        <v>Field Pea</v>
      </c>
      <c r="AK4" t="str">
        <f t="shared" si="0"/>
        <v>Lentils</v>
      </c>
      <c r="AL4" t="str">
        <f t="shared" si="0"/>
        <v>Safflower</v>
      </c>
      <c r="AM4" t="str">
        <f t="shared" si="0"/>
        <v>Mustard</v>
      </c>
      <c r="AN4" t="str">
        <f t="shared" si="0"/>
        <v>Oats</v>
      </c>
      <c r="AO4" t="str">
        <f t="shared" si="0"/>
        <v>Buckwht</v>
      </c>
      <c r="AP4" t="str">
        <f t="shared" si="0"/>
        <v>Chickpea</v>
      </c>
      <c r="AQ4" t="str">
        <f t="shared" si="0"/>
        <v>W.Wht</v>
      </c>
      <c r="AR4" t="str">
        <f t="shared" si="0"/>
        <v>Rye</v>
      </c>
    </row>
    <row r="5" spans="1:44" x14ac:dyDescent="0.2">
      <c r="B5" s="5" t="s">
        <v>44</v>
      </c>
      <c r="C5" s="5"/>
      <c r="D5" s="5"/>
      <c r="E5" s="5"/>
      <c r="F5" s="9">
        <v>-0.55000000000000004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1</v>
      </c>
      <c r="AO5" s="23">
        <v>0</v>
      </c>
      <c r="AP5" s="23">
        <v>0</v>
      </c>
      <c r="AQ5" s="23">
        <v>1</v>
      </c>
      <c r="AR5" s="23">
        <v>0</v>
      </c>
    </row>
    <row r="6" spans="1:44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5.7</v>
      </c>
      <c r="G6" s="4"/>
      <c r="Y6" s="4" t="s">
        <v>60</v>
      </c>
      <c r="Z6" s="4"/>
      <c r="AA6">
        <f>IF($F$3=B8,1,0)</f>
        <v>1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R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  <c r="AR6">
        <f t="shared" si="2"/>
        <v>0</v>
      </c>
    </row>
    <row r="7" spans="1:44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Q7" si="3">IF(AB5+AB6=2,1,0)</f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>IF(AR5+AR6=2,1,0)</f>
        <v>0</v>
      </c>
    </row>
    <row r="8" spans="1:44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15</v>
      </c>
      <c r="I8" s="17" t="s">
        <v>7</v>
      </c>
      <c r="J8" s="17" t="s">
        <v>8</v>
      </c>
      <c r="K8" s="17" t="s">
        <v>10</v>
      </c>
      <c r="L8" s="17" t="s">
        <v>17</v>
      </c>
      <c r="M8" s="17" t="s">
        <v>79</v>
      </c>
      <c r="N8" s="17" t="s">
        <v>72</v>
      </c>
      <c r="O8" s="17" t="s">
        <v>12</v>
      </c>
      <c r="P8" s="17" t="s">
        <v>80</v>
      </c>
      <c r="Q8" s="17" t="s">
        <v>82</v>
      </c>
      <c r="R8" s="17" t="s">
        <v>62</v>
      </c>
      <c r="S8" s="17" t="s">
        <v>83</v>
      </c>
      <c r="Y8" s="26">
        <f>SUM(AA7:AR7)</f>
        <v>1</v>
      </c>
      <c r="Z8" s="25" t="s">
        <v>86</v>
      </c>
    </row>
    <row r="9" spans="1:44" x14ac:dyDescent="0.2">
      <c r="A9" s="5" t="s">
        <v>0</v>
      </c>
      <c r="B9" s="8">
        <v>40</v>
      </c>
      <c r="C9" s="8">
        <v>39</v>
      </c>
      <c r="D9" s="8">
        <v>56</v>
      </c>
      <c r="E9" s="8">
        <v>92</v>
      </c>
      <c r="F9" s="8">
        <v>28</v>
      </c>
      <c r="G9" s="8">
        <v>1520</v>
      </c>
      <c r="H9" s="8">
        <v>1440</v>
      </c>
      <c r="I9" s="8">
        <v>1690</v>
      </c>
      <c r="J9" s="8">
        <v>22</v>
      </c>
      <c r="K9" s="8">
        <v>34</v>
      </c>
      <c r="L9" s="8">
        <v>1360</v>
      </c>
      <c r="M9" s="8">
        <v>1050</v>
      </c>
      <c r="N9" s="8">
        <v>800</v>
      </c>
      <c r="O9" s="8">
        <v>63</v>
      </c>
      <c r="P9" s="8">
        <v>850</v>
      </c>
      <c r="Q9" s="8">
        <v>1400</v>
      </c>
      <c r="R9" s="8">
        <v>44</v>
      </c>
      <c r="S9" s="8">
        <v>40</v>
      </c>
    </row>
    <row r="10" spans="1:44" x14ac:dyDescent="0.2">
      <c r="A10" s="19" t="s">
        <v>43</v>
      </c>
      <c r="B10" s="6">
        <f>IF($F$3=B8,$F$6,B11/B9)</f>
        <v>5.7</v>
      </c>
      <c r="C10" s="6">
        <f t="shared" ref="C10:R10" si="4">IF($F$3=C8,$F$6,C11/C9)</f>
        <v>6.076496923076923</v>
      </c>
      <c r="D10" s="6">
        <f t="shared" si="4"/>
        <v>3.9007560714285714</v>
      </c>
      <c r="E10" s="6">
        <f t="shared" si="4"/>
        <v>3.3342189673913047</v>
      </c>
      <c r="F10" s="6">
        <f t="shared" si="4"/>
        <v>8.4523383928571434</v>
      </c>
      <c r="G10" s="6">
        <f t="shared" si="4"/>
        <v>0.17329639144736844</v>
      </c>
      <c r="H10" s="6">
        <f t="shared" si="4"/>
        <v>0.21429429861111113</v>
      </c>
      <c r="I10" s="6">
        <f t="shared" si="4"/>
        <v>0.16863744970414202</v>
      </c>
      <c r="J10" s="6">
        <f t="shared" si="4"/>
        <v>8.8883147727272718</v>
      </c>
      <c r="K10" s="6">
        <f t="shared" si="4"/>
        <v>6.9345085294117652</v>
      </c>
      <c r="L10" s="6">
        <f t="shared" si="4"/>
        <v>0.18940123161764708</v>
      </c>
      <c r="M10" s="6">
        <f t="shared" si="4"/>
        <v>0.20266865714285714</v>
      </c>
      <c r="N10" s="6">
        <f t="shared" si="4"/>
        <v>0.26325939999999998</v>
      </c>
      <c r="O10" s="6">
        <f t="shared" si="4"/>
        <v>3.1673392857142857</v>
      </c>
      <c r="P10" s="6">
        <f t="shared" si="4"/>
        <v>0.21814263529411765</v>
      </c>
      <c r="Q10" s="6">
        <f t="shared" si="4"/>
        <v>0.24678699285714287</v>
      </c>
      <c r="R10" s="6">
        <f t="shared" si="4"/>
        <v>5.1876448863636364</v>
      </c>
      <c r="S10" s="6">
        <f>IF($F$3=S8,$F$6,S11/S9)</f>
        <v>4.9413863750000004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0</v>
      </c>
      <c r="AJ10" s="28">
        <v>0</v>
      </c>
      <c r="AK10" s="28">
        <v>1</v>
      </c>
      <c r="AL10" s="28">
        <v>1</v>
      </c>
      <c r="AM10" s="28">
        <v>1</v>
      </c>
      <c r="AN10" s="28">
        <v>0</v>
      </c>
      <c r="AO10" s="28">
        <v>1</v>
      </c>
      <c r="AP10" s="28">
        <v>1</v>
      </c>
      <c r="AQ10" s="28">
        <v>0</v>
      </c>
      <c r="AR10" s="28">
        <v>0</v>
      </c>
    </row>
    <row r="11" spans="1:44" x14ac:dyDescent="0.2">
      <c r="A11" s="5" t="s">
        <v>1</v>
      </c>
      <c r="B11" s="34">
        <f t="shared" ref="B11:R11" si="5">IF($F$3=B8,B9*B10,$AA$17+B25)</f>
        <v>228</v>
      </c>
      <c r="C11" s="34">
        <f t="shared" si="5"/>
        <v>236.98338000000001</v>
      </c>
      <c r="D11" s="34">
        <f t="shared" si="5"/>
        <v>218.44234</v>
      </c>
      <c r="E11" s="34">
        <f t="shared" si="5"/>
        <v>306.74814500000002</v>
      </c>
      <c r="F11" s="34">
        <f t="shared" si="5"/>
        <v>236.66547500000001</v>
      </c>
      <c r="G11" s="34">
        <f t="shared" si="5"/>
        <v>263.41051500000003</v>
      </c>
      <c r="H11" s="34">
        <f t="shared" si="5"/>
        <v>308.58379000000002</v>
      </c>
      <c r="I11" s="34">
        <f t="shared" si="5"/>
        <v>284.99729000000002</v>
      </c>
      <c r="J11" s="34">
        <f t="shared" si="5"/>
        <v>195.542925</v>
      </c>
      <c r="K11" s="34">
        <f t="shared" si="5"/>
        <v>235.77329</v>
      </c>
      <c r="L11" s="34">
        <f t="shared" si="5"/>
        <v>257.58567500000004</v>
      </c>
      <c r="M11" s="34">
        <f t="shared" si="5"/>
        <v>212.80208999999999</v>
      </c>
      <c r="N11" s="34">
        <f t="shared" si="5"/>
        <v>210.60751999999999</v>
      </c>
      <c r="O11" s="34">
        <f t="shared" si="5"/>
        <v>199.54237499999999</v>
      </c>
      <c r="P11" s="34">
        <f t="shared" si="5"/>
        <v>185.42124000000001</v>
      </c>
      <c r="Q11" s="34">
        <f t="shared" si="5"/>
        <v>345.50179000000003</v>
      </c>
      <c r="R11" s="34">
        <f t="shared" si="5"/>
        <v>228.25637499999999</v>
      </c>
      <c r="S11" s="34">
        <f>IF($F$3=S8,S9*S10,$AA$17+S25)</f>
        <v>197.65545500000002</v>
      </c>
      <c r="Y11" s="27" t="s">
        <v>88</v>
      </c>
      <c r="AA11">
        <f t="shared" ref="AA11:AQ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>IF(AR6+AR10=2,1,0)</f>
        <v>0</v>
      </c>
    </row>
    <row r="12" spans="1:44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Y12" s="26">
        <f>SUM(AA11:AR11)</f>
        <v>0</v>
      </c>
      <c r="Z12" s="25" t="s">
        <v>87</v>
      </c>
    </row>
    <row r="13" spans="1:44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Y13" s="4"/>
      <c r="Z13" s="4"/>
    </row>
    <row r="14" spans="1:44" x14ac:dyDescent="0.2">
      <c r="A14" s="5" t="s">
        <v>45</v>
      </c>
      <c r="B14" s="9">
        <v>15</v>
      </c>
      <c r="C14" s="9">
        <v>22.75</v>
      </c>
      <c r="D14" s="9">
        <v>10.8</v>
      </c>
      <c r="E14" s="9">
        <v>60.95</v>
      </c>
      <c r="F14" s="9">
        <v>65.75</v>
      </c>
      <c r="G14" s="9">
        <v>35.25</v>
      </c>
      <c r="H14" s="9">
        <v>56.7</v>
      </c>
      <c r="I14" s="9">
        <v>57</v>
      </c>
      <c r="J14" s="9">
        <v>12.8</v>
      </c>
      <c r="K14" s="9">
        <v>42</v>
      </c>
      <c r="L14" s="9">
        <v>31.5</v>
      </c>
      <c r="M14" s="9">
        <v>10.8</v>
      </c>
      <c r="N14" s="9">
        <v>20</v>
      </c>
      <c r="O14" s="9">
        <v>13</v>
      </c>
      <c r="P14" s="9">
        <v>22.5</v>
      </c>
      <c r="Q14" s="9">
        <v>96</v>
      </c>
      <c r="R14" s="9">
        <v>7.75</v>
      </c>
      <c r="S14" s="9">
        <v>9.3000000000000007</v>
      </c>
      <c r="AA14" t="s">
        <v>16</v>
      </c>
    </row>
    <row r="15" spans="1:44" x14ac:dyDescent="0.2">
      <c r="A15" s="5" t="s">
        <v>46</v>
      </c>
      <c r="B15" s="10">
        <v>25.2</v>
      </c>
      <c r="C15" s="10">
        <v>25.2</v>
      </c>
      <c r="D15" s="10">
        <v>23.7</v>
      </c>
      <c r="E15" s="10">
        <v>20</v>
      </c>
      <c r="F15" s="10">
        <v>20</v>
      </c>
      <c r="G15" s="10">
        <v>33.200000000000003</v>
      </c>
      <c r="H15" s="10">
        <v>35.299999999999997</v>
      </c>
      <c r="I15" s="10">
        <v>22.5</v>
      </c>
      <c r="J15" s="10">
        <v>25.4</v>
      </c>
      <c r="K15" s="10">
        <v>35</v>
      </c>
      <c r="L15" s="10">
        <v>34.6</v>
      </c>
      <c r="M15" s="10">
        <v>21.6</v>
      </c>
      <c r="N15" s="10">
        <v>19.7</v>
      </c>
      <c r="O15" s="10">
        <v>10.25</v>
      </c>
      <c r="P15" s="10">
        <v>17.100000000000001</v>
      </c>
      <c r="Q15" s="10">
        <v>35.4</v>
      </c>
      <c r="R15" s="10">
        <v>22.4</v>
      </c>
      <c r="S15" s="10">
        <v>6.5</v>
      </c>
      <c r="AA15">
        <f t="shared" ref="AA15:AR15" si="7">IF($F$3=B8,B27,0)</f>
        <v>99.802244999999999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  <c r="AR15">
        <f t="shared" si="7"/>
        <v>0</v>
      </c>
    </row>
    <row r="16" spans="1:44" x14ac:dyDescent="0.2">
      <c r="A16" s="5" t="s">
        <v>47</v>
      </c>
      <c r="B16" s="10">
        <v>5</v>
      </c>
      <c r="C16" s="10">
        <v>5</v>
      </c>
      <c r="D16" s="10">
        <v>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1.5</v>
      </c>
      <c r="L16" s="10">
        <v>16</v>
      </c>
      <c r="M16" s="10">
        <v>18</v>
      </c>
      <c r="N16" s="10">
        <v>0</v>
      </c>
      <c r="O16" s="10">
        <v>0</v>
      </c>
      <c r="P16" s="10">
        <v>0</v>
      </c>
      <c r="Q16" s="10">
        <v>36</v>
      </c>
      <c r="R16" s="10">
        <v>9</v>
      </c>
      <c r="S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A17">
        <f>SUM(AA15:AR15)</f>
        <v>99.802244999999999</v>
      </c>
    </row>
    <row r="18" spans="1:31" x14ac:dyDescent="0.2">
      <c r="A18" s="5" t="s">
        <v>49</v>
      </c>
      <c r="B18" s="10">
        <v>35.72</v>
      </c>
      <c r="C18" s="10">
        <v>34.31</v>
      </c>
      <c r="D18" s="10">
        <v>27.98</v>
      </c>
      <c r="E18" s="10">
        <v>44.82</v>
      </c>
      <c r="F18" s="10">
        <v>2.1800000000000002</v>
      </c>
      <c r="G18" s="10">
        <v>22.55</v>
      </c>
      <c r="H18" s="10">
        <v>20.28</v>
      </c>
      <c r="I18" s="10">
        <v>51.42</v>
      </c>
      <c r="J18" s="10">
        <v>16.059999999999999</v>
      </c>
      <c r="K18" s="10">
        <v>6.47</v>
      </c>
      <c r="L18" s="10">
        <v>4.3099999999999996</v>
      </c>
      <c r="M18" s="10">
        <v>9.99</v>
      </c>
      <c r="N18" s="10">
        <v>10.119999999999999</v>
      </c>
      <c r="O18" s="10">
        <v>26.34</v>
      </c>
      <c r="P18" s="10">
        <v>4.51</v>
      </c>
      <c r="Q18" s="10">
        <v>6.62</v>
      </c>
      <c r="R18" s="10">
        <v>41.36</v>
      </c>
      <c r="S18" s="10">
        <v>35.72</v>
      </c>
    </row>
    <row r="19" spans="1:31" x14ac:dyDescent="0.2">
      <c r="A19" s="5" t="s">
        <v>50</v>
      </c>
      <c r="B19" s="10">
        <v>10.6</v>
      </c>
      <c r="C19" s="10">
        <v>13.1</v>
      </c>
      <c r="D19" s="10">
        <v>13.5</v>
      </c>
      <c r="E19" s="10">
        <v>18.5</v>
      </c>
      <c r="F19" s="10">
        <v>14.3</v>
      </c>
      <c r="G19" s="10">
        <v>15.6</v>
      </c>
      <c r="H19" s="10">
        <v>25.8</v>
      </c>
      <c r="I19" s="10">
        <v>14.3</v>
      </c>
      <c r="J19" s="10">
        <v>9.6999999999999993</v>
      </c>
      <c r="K19" s="10">
        <v>13.2</v>
      </c>
      <c r="L19" s="10">
        <v>24.5</v>
      </c>
      <c r="M19" s="10">
        <v>16.7</v>
      </c>
      <c r="N19" s="10">
        <v>22.9</v>
      </c>
      <c r="O19" s="10">
        <v>9.6</v>
      </c>
      <c r="P19" s="10">
        <v>11.1</v>
      </c>
      <c r="Q19" s="10">
        <v>22.4</v>
      </c>
      <c r="R19" s="10">
        <v>11.1</v>
      </c>
      <c r="S19" s="10">
        <v>11.6</v>
      </c>
      <c r="AA19" s="29" t="s">
        <v>89</v>
      </c>
      <c r="AE19" s="30">
        <v>5.0999999999999997E-2</v>
      </c>
    </row>
    <row r="20" spans="1:31" x14ac:dyDescent="0.2">
      <c r="A20" s="5" t="s">
        <v>51</v>
      </c>
      <c r="B20" s="10">
        <v>10.199999999999999</v>
      </c>
      <c r="C20" s="10">
        <v>10.15</v>
      </c>
      <c r="D20" s="10">
        <v>10.97</v>
      </c>
      <c r="E20" s="10">
        <v>14.12</v>
      </c>
      <c r="F20" s="10">
        <v>10.130000000000001</v>
      </c>
      <c r="G20" s="10">
        <v>10.96</v>
      </c>
      <c r="H20" s="10">
        <v>10.84</v>
      </c>
      <c r="I20" s="10">
        <v>10.88</v>
      </c>
      <c r="J20" s="10">
        <v>10.54</v>
      </c>
      <c r="K20" s="10">
        <v>10.79</v>
      </c>
      <c r="L20" s="10">
        <v>12.59</v>
      </c>
      <c r="M20" s="10">
        <v>9.52</v>
      </c>
      <c r="N20" s="10">
        <v>10.53</v>
      </c>
      <c r="O20" s="10">
        <v>12.62</v>
      </c>
      <c r="P20" s="10">
        <v>10.18</v>
      </c>
      <c r="Q20" s="10">
        <v>12.98</v>
      </c>
      <c r="R20" s="10">
        <v>10.220000000000001</v>
      </c>
      <c r="S20" s="10">
        <v>9.83</v>
      </c>
    </row>
    <row r="21" spans="1:31" x14ac:dyDescent="0.2">
      <c r="A21" s="5" t="s">
        <v>52</v>
      </c>
      <c r="B21" s="10">
        <v>15.79</v>
      </c>
      <c r="C21" s="10">
        <v>15.76</v>
      </c>
      <c r="D21" s="10">
        <v>16.239999999999998</v>
      </c>
      <c r="E21" s="10">
        <v>19.350000000000001</v>
      </c>
      <c r="F21" s="10">
        <v>16.100000000000001</v>
      </c>
      <c r="G21" s="10">
        <v>16.920000000000002</v>
      </c>
      <c r="H21" s="10">
        <v>16.850000000000001</v>
      </c>
      <c r="I21" s="10">
        <v>16.989999999999998</v>
      </c>
      <c r="J21" s="10">
        <v>17.36</v>
      </c>
      <c r="K21" s="10">
        <v>17.63</v>
      </c>
      <c r="L21" s="10">
        <v>20.86</v>
      </c>
      <c r="M21" s="10">
        <v>16.079999999999998</v>
      </c>
      <c r="N21" s="10">
        <v>17.3</v>
      </c>
      <c r="O21" s="10">
        <v>17.95</v>
      </c>
      <c r="P21" s="10">
        <v>16.600000000000001</v>
      </c>
      <c r="Q21" s="10">
        <v>21.69</v>
      </c>
      <c r="R21" s="10">
        <v>15.93</v>
      </c>
      <c r="S21" s="10">
        <v>14.97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16.559999999999999</v>
      </c>
      <c r="F22" s="10">
        <v>0</v>
      </c>
      <c r="G22" s="10">
        <v>4.5599999999999996</v>
      </c>
      <c r="H22" s="10">
        <v>4.32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1" x14ac:dyDescent="0.2">
      <c r="A23" s="5" t="s">
        <v>53</v>
      </c>
      <c r="B23" s="10">
        <v>7.5</v>
      </c>
      <c r="C23" s="10">
        <v>7.5</v>
      </c>
      <c r="D23" s="10">
        <v>7.5</v>
      </c>
      <c r="E23" s="10">
        <v>7.5</v>
      </c>
      <c r="F23" s="10">
        <v>5</v>
      </c>
      <c r="G23" s="10">
        <v>15.5</v>
      </c>
      <c r="H23" s="10">
        <v>23.5</v>
      </c>
      <c r="I23" s="10">
        <v>7.5</v>
      </c>
      <c r="J23" s="10">
        <v>1.5</v>
      </c>
      <c r="K23" s="10">
        <v>6</v>
      </c>
      <c r="L23" s="10">
        <v>9.5</v>
      </c>
      <c r="M23" s="10">
        <v>7.5</v>
      </c>
      <c r="N23" s="10">
        <v>7.5</v>
      </c>
      <c r="O23" s="10">
        <v>7.5</v>
      </c>
      <c r="P23" s="10">
        <v>1.5</v>
      </c>
      <c r="Q23" s="10">
        <v>8.5</v>
      </c>
      <c r="R23" s="10">
        <v>7.5</v>
      </c>
      <c r="S23" s="10">
        <v>7.5</v>
      </c>
    </row>
    <row r="24" spans="1:31" x14ac:dyDescent="0.2">
      <c r="A24" s="5" t="s">
        <v>54</v>
      </c>
      <c r="B24" s="18">
        <f>SUM(B14:B23)*$AE$19*6/12</f>
        <v>3.1877549999999997</v>
      </c>
      <c r="C24" s="18">
        <f t="shared" ref="C24:R24" si="8">SUM(C14:C23)*$AE$19*6/12</f>
        <v>3.4111350000000003</v>
      </c>
      <c r="D24" s="18">
        <f t="shared" si="8"/>
        <v>2.9500949999999997</v>
      </c>
      <c r="E24" s="18">
        <f t="shared" si="8"/>
        <v>5.1459000000000001</v>
      </c>
      <c r="F24" s="18">
        <f t="shared" si="8"/>
        <v>3.4032300000000002</v>
      </c>
      <c r="G24" s="18">
        <f t="shared" si="8"/>
        <v>4.0682700000000001</v>
      </c>
      <c r="H24" s="18">
        <f t="shared" si="8"/>
        <v>5.1915449999999996</v>
      </c>
      <c r="I24" s="18">
        <f t="shared" si="8"/>
        <v>4.6050450000000005</v>
      </c>
      <c r="J24" s="18">
        <f t="shared" si="8"/>
        <v>2.3806799999999999</v>
      </c>
      <c r="K24" s="18">
        <f t="shared" si="8"/>
        <v>3.3810449999999999</v>
      </c>
      <c r="L24" s="18">
        <f t="shared" si="8"/>
        <v>3.9234300000000002</v>
      </c>
      <c r="M24" s="18">
        <f t="shared" si="8"/>
        <v>2.8098449999999997</v>
      </c>
      <c r="N24" s="18">
        <f t="shared" si="8"/>
        <v>2.7552749999999997</v>
      </c>
      <c r="O24" s="18">
        <f t="shared" si="8"/>
        <v>2.4801299999999999</v>
      </c>
      <c r="P24" s="18">
        <f t="shared" si="8"/>
        <v>2.1289950000000002</v>
      </c>
      <c r="Q24" s="18">
        <f t="shared" si="8"/>
        <v>6.1095449999999998</v>
      </c>
      <c r="R24" s="18">
        <f t="shared" si="8"/>
        <v>3.1941299999999995</v>
      </c>
      <c r="S24" s="18">
        <f>SUM(S14:S23)*$AE$19*6/12</f>
        <v>2.4332099999999999</v>
      </c>
    </row>
    <row r="25" spans="1:31" x14ac:dyDescent="0.2">
      <c r="A25" s="5" t="s">
        <v>55</v>
      </c>
      <c r="B25" s="35">
        <f t="shared" ref="B25:R25" si="9">SUM(B14:B24)</f>
        <v>128.197755</v>
      </c>
      <c r="C25" s="35">
        <f t="shared" si="9"/>
        <v>137.18113500000001</v>
      </c>
      <c r="D25" s="35">
        <f t="shared" si="9"/>
        <v>118.640095</v>
      </c>
      <c r="E25" s="35">
        <f t="shared" si="9"/>
        <v>206.94590000000002</v>
      </c>
      <c r="F25" s="35">
        <f t="shared" si="9"/>
        <v>136.86323000000002</v>
      </c>
      <c r="G25" s="35">
        <f t="shared" si="9"/>
        <v>163.60827000000003</v>
      </c>
      <c r="H25" s="35">
        <f t="shared" si="9"/>
        <v>208.78154499999999</v>
      </c>
      <c r="I25" s="35">
        <f t="shared" si="9"/>
        <v>185.19504500000002</v>
      </c>
      <c r="J25" s="35">
        <f t="shared" si="9"/>
        <v>95.740679999999998</v>
      </c>
      <c r="K25" s="35">
        <f t="shared" si="9"/>
        <v>135.971045</v>
      </c>
      <c r="L25" s="35">
        <f t="shared" si="9"/>
        <v>157.78343000000001</v>
      </c>
      <c r="M25" s="35">
        <f t="shared" si="9"/>
        <v>112.99984499999999</v>
      </c>
      <c r="N25" s="35">
        <f t="shared" si="9"/>
        <v>110.80527499999999</v>
      </c>
      <c r="O25" s="35">
        <f t="shared" si="9"/>
        <v>99.740130000000008</v>
      </c>
      <c r="P25" s="35">
        <f t="shared" si="9"/>
        <v>85.618995000000012</v>
      </c>
      <c r="Q25" s="35">
        <f t="shared" si="9"/>
        <v>245.699545</v>
      </c>
      <c r="R25" s="35">
        <f t="shared" si="9"/>
        <v>128.45412999999999</v>
      </c>
      <c r="S25" s="35">
        <f>SUM(S14:S24)</f>
        <v>97.853210000000004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1" x14ac:dyDescent="0.2">
      <c r="A27" s="5" t="s">
        <v>56</v>
      </c>
      <c r="B27" s="34">
        <f t="shared" ref="B27:R27" si="10">B11-B25</f>
        <v>99.802244999999999</v>
      </c>
      <c r="C27" s="34">
        <f t="shared" si="10"/>
        <v>99.802244999999999</v>
      </c>
      <c r="D27" s="34">
        <f t="shared" si="10"/>
        <v>99.802244999999999</v>
      </c>
      <c r="E27" s="34">
        <f t="shared" si="10"/>
        <v>99.802244999999999</v>
      </c>
      <c r="F27" s="34">
        <f t="shared" si="10"/>
        <v>99.802244999999999</v>
      </c>
      <c r="G27" s="34">
        <f t="shared" si="10"/>
        <v>99.802244999999999</v>
      </c>
      <c r="H27" s="34">
        <f t="shared" si="10"/>
        <v>99.802245000000028</v>
      </c>
      <c r="I27" s="34">
        <f t="shared" si="10"/>
        <v>99.802244999999999</v>
      </c>
      <c r="J27" s="34">
        <f t="shared" si="10"/>
        <v>99.802244999999999</v>
      </c>
      <c r="K27" s="34">
        <f t="shared" si="10"/>
        <v>99.802244999999999</v>
      </c>
      <c r="L27" s="34">
        <f t="shared" si="10"/>
        <v>99.802245000000028</v>
      </c>
      <c r="M27" s="34">
        <f t="shared" si="10"/>
        <v>99.802244999999999</v>
      </c>
      <c r="N27" s="34">
        <f t="shared" si="10"/>
        <v>99.802244999999999</v>
      </c>
      <c r="O27" s="34">
        <f t="shared" si="10"/>
        <v>99.802244999999985</v>
      </c>
      <c r="P27" s="34">
        <f t="shared" si="10"/>
        <v>99.802244999999999</v>
      </c>
      <c r="Q27" s="34">
        <f t="shared" si="10"/>
        <v>99.802245000000028</v>
      </c>
      <c r="R27" s="34">
        <f t="shared" si="10"/>
        <v>99.802244999999999</v>
      </c>
      <c r="S27" s="34">
        <f>S11-S25</f>
        <v>99.802245000000013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M8">
    <cfRule type="cellIs" dxfId="22" priority="11" stopIfTrue="1" operator="equal">
      <formula>$F$3</formula>
    </cfRule>
  </conditionalFormatting>
  <conditionalFormatting sqref="F7:J7">
    <cfRule type="cellIs" dxfId="21" priority="12" stopIfTrue="1" operator="equal">
      <formula>1</formula>
    </cfRule>
  </conditionalFormatting>
  <conditionalFormatting sqref="M8:R8">
    <cfRule type="cellIs" dxfId="20" priority="10" stopIfTrue="1" operator="equal">
      <formula>$F$3</formula>
    </cfRule>
  </conditionalFormatting>
  <conditionalFormatting sqref="B10">
    <cfRule type="expression" dxfId="19" priority="9">
      <formula>AA10=1</formula>
    </cfRule>
    <cfRule type="expression" dxfId="18" priority="13" stopIfTrue="1">
      <formula>AA6=1</formula>
    </cfRule>
  </conditionalFormatting>
  <conditionalFormatting sqref="F4">
    <cfRule type="expression" dxfId="17" priority="8" stopIfTrue="1">
      <formula>$Y$12=1</formula>
    </cfRule>
  </conditionalFormatting>
  <conditionalFormatting sqref="F5">
    <cfRule type="expression" dxfId="16" priority="7" stopIfTrue="1">
      <formula>$Y$12=1</formula>
    </cfRule>
  </conditionalFormatting>
  <conditionalFormatting sqref="F6">
    <cfRule type="expression" dxfId="15" priority="6" stopIfTrue="1">
      <formula>$Y$12=1</formula>
    </cfRule>
  </conditionalFormatting>
  <conditionalFormatting sqref="C10:R10">
    <cfRule type="expression" dxfId="14" priority="4">
      <formula>AB10=1</formula>
    </cfRule>
    <cfRule type="expression" dxfId="13" priority="5" stopIfTrue="1">
      <formula>AB6=1</formula>
    </cfRule>
  </conditionalFormatting>
  <conditionalFormatting sqref="S8">
    <cfRule type="cellIs" dxfId="12" priority="3" stopIfTrue="1" operator="equal">
      <formula>$F$3</formula>
    </cfRule>
  </conditionalFormatting>
  <conditionalFormatting sqref="S10">
    <cfRule type="expression" dxfId="11" priority="1">
      <formula>AR10=1</formula>
    </cfRule>
    <cfRule type="expression" dxfId="10" priority="2" stopIfTrue="1">
      <formula>AR6=1</formula>
    </cfRule>
  </conditionalFormatting>
  <dataValidations count="1">
    <dataValidation type="list" allowBlank="1" showInputMessage="1" showErrorMessage="1" sqref="F3">
      <formula1>$B$8:$S$8</formula1>
    </dataValidation>
  </dataValidations>
  <pageMargins left="0.5" right="0.25" top="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Intro</vt:lpstr>
      <vt:lpstr>South Valley</vt:lpstr>
      <vt:lpstr>North Valley</vt:lpstr>
      <vt:lpstr>South East</vt:lpstr>
      <vt:lpstr>North East</vt:lpstr>
      <vt:lpstr>East Cent.</vt:lpstr>
      <vt:lpstr>South Cent.</vt:lpstr>
      <vt:lpstr>North Cent.</vt:lpstr>
      <vt:lpstr>South West</vt:lpstr>
      <vt:lpstr>North West</vt:lpstr>
      <vt:lpstr>'East Cent.'!EC_Crops</vt:lpstr>
      <vt:lpstr>'North Cent.'!NC_Crops</vt:lpstr>
      <vt:lpstr>'North East'!NE_Crops</vt:lpstr>
      <vt:lpstr>'North Valley'!NV_Crops</vt:lpstr>
      <vt:lpstr>NW_Crops</vt:lpstr>
      <vt:lpstr>'East Cent.'!Print_Area</vt:lpstr>
      <vt:lpstr>Intro!Print_Area</vt:lpstr>
      <vt:lpstr>'North Cent.'!Print_Area</vt:lpstr>
      <vt:lpstr>'North East'!Print_Area</vt:lpstr>
      <vt:lpstr>'North Valley'!Print_Area</vt:lpstr>
      <vt:lpstr>'North West'!Print_Area</vt:lpstr>
      <vt:lpstr>'South Cent.'!Print_Area</vt:lpstr>
      <vt:lpstr>'South East'!Print_Area</vt:lpstr>
      <vt:lpstr>'South Valley'!Print_Area</vt:lpstr>
      <vt:lpstr>'South West'!Print_Area</vt:lpstr>
      <vt:lpstr>'South Cent.'!SC_Crops</vt:lpstr>
      <vt:lpstr>'South East'!SE_Crops</vt:lpstr>
      <vt:lpstr>'South Valley'!SV_Crops</vt:lpstr>
      <vt:lpstr>'South West'!SW_Crops</vt:lpstr>
    </vt:vector>
  </TitlesOfParts>
  <Company>NDSU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Dwight.Aakre</dc:creator>
  <cp:lastModifiedBy>Andrew Swenson</cp:lastModifiedBy>
  <cp:lastPrinted>2013-12-20T17:32:12Z</cp:lastPrinted>
  <dcterms:created xsi:type="dcterms:W3CDTF">2006-10-10T14:01:20Z</dcterms:created>
  <dcterms:modified xsi:type="dcterms:W3CDTF">2017-12-22T17:16:54Z</dcterms:modified>
</cp:coreProperties>
</file>